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lenovo\Downloads\"/>
    </mc:Choice>
  </mc:AlternateContent>
  <xr:revisionPtr revIDLastSave="0" documentId="13_ncr:1_{F0824E7F-36FB-48C0-9563-BDAEE8E5648B}" xr6:coauthVersionLast="47" xr6:coauthVersionMax="47" xr10:uidLastSave="{00000000-0000-0000-0000-000000000000}"/>
  <bookViews>
    <workbookView xWindow="-108" yWindow="-108" windowWidth="23256" windowHeight="12576" xr2:uid="{00000000-000D-0000-FFFF-FFFF00000000}"/>
  </bookViews>
  <sheets>
    <sheet name="定点机构名单（实时更新）" sheetId="9" r:id="rId1"/>
    <sheet name="省示范" sheetId="5" state="hidden" r:id="rId2"/>
    <sheet name="深圳市残疾康复机构疫情调度会情况汇总表" sheetId="13" state="hidden" r:id="rId3"/>
    <sheet name="疫情防控记录表 --10月" sheetId="12" state="hidden" r:id="rId4"/>
    <sheet name="疫情防控记录表--9月5日" sheetId="7" state="hidden" r:id="rId5"/>
    <sheet name="WpsReserved_CellImgList" sheetId="4" state="veryHidden" r:id="rId6"/>
  </sheets>
  <definedNames>
    <definedName name="_xlnm._FilterDatabase" localSheetId="0" hidden="1">'定点机构名单（实时更新）'!$A$3:$K$232</definedName>
    <definedName name="_xlnm._FilterDatabase" localSheetId="2" hidden="1">深圳市残疾康复机构疫情调度会情况汇总表!$A$2:$F$156</definedName>
    <definedName name="_xlnm._FilterDatabase" localSheetId="3" hidden="1">'疫情防控记录表 --10月'!$A$3:$O$99</definedName>
    <definedName name="_xlnm._FilterDatabase" localSheetId="4" hidden="1">'疫情防控记录表--9月5日'!$A$2:$O$85</definedName>
    <definedName name="_xlnm.Print_Area" localSheetId="3">'疫情防控记录表 --10月'!$A$1:$O$72</definedName>
  </definedNames>
  <calcPr calcId="181029"/>
</workbook>
</file>

<file path=xl/calcChain.xml><?xml version="1.0" encoding="utf-8"?>
<calcChain xmlns="http://schemas.openxmlformats.org/spreadsheetml/2006/main">
  <c r="N85" i="7" l="1"/>
  <c r="N84" i="7"/>
  <c r="N83" i="7"/>
  <c r="N82" i="7"/>
  <c r="N81" i="7"/>
  <c r="N80" i="7"/>
  <c r="N79" i="7"/>
  <c r="N78" i="7"/>
  <c r="N77" i="7"/>
  <c r="N76" i="7"/>
  <c r="N75" i="7"/>
  <c r="N74" i="7"/>
  <c r="N73" i="7"/>
  <c r="N72"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N5" i="7"/>
  <c r="N4" i="7"/>
  <c r="N3" i="7"/>
  <c r="N72" i="12"/>
  <c r="N71" i="12"/>
  <c r="N70" i="12"/>
  <c r="N69" i="12"/>
  <c r="N68" i="12"/>
  <c r="N67" i="12"/>
  <c r="N66" i="12"/>
  <c r="N65" i="12"/>
  <c r="N64" i="12"/>
  <c r="N63" i="12"/>
  <c r="N62" i="12"/>
  <c r="N61" i="12"/>
  <c r="N60" i="12"/>
  <c r="N59" i="12"/>
  <c r="N58" i="12"/>
  <c r="N57" i="12"/>
  <c r="N56" i="12"/>
  <c r="N55" i="12"/>
  <c r="N54" i="12"/>
  <c r="N53" i="12"/>
  <c r="N52" i="12"/>
  <c r="N51" i="12"/>
  <c r="N50" i="12"/>
  <c r="N49" i="12"/>
  <c r="N48" i="12"/>
  <c r="N47" i="12"/>
  <c r="N46" i="12"/>
  <c r="N45" i="12"/>
  <c r="N44" i="12"/>
  <c r="N43" i="12"/>
  <c r="N42" i="12"/>
  <c r="N41" i="12"/>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6" i="12"/>
  <c r="N5" i="12"/>
  <c r="N4" i="12"/>
  <c r="AF36" i="5"/>
  <c r="AH35" i="5"/>
  <c r="AF35" i="5"/>
  <c r="AH34" i="5"/>
  <c r="AF34" i="5"/>
  <c r="AF33" i="5"/>
  <c r="AF32" i="5"/>
  <c r="AH31" i="5"/>
  <c r="AF31" i="5"/>
  <c r="AH30" i="5"/>
  <c r="AF29" i="5"/>
  <c r="AH28" i="5"/>
  <c r="AH27" i="5"/>
  <c r="AH25" i="5"/>
  <c r="AH24" i="5"/>
  <c r="AH23" i="5"/>
  <c r="AH22" i="5"/>
  <c r="AH21" i="5"/>
  <c r="AF21" i="5"/>
  <c r="AH20" i="5"/>
  <c r="AF20" i="5"/>
  <c r="AH19" i="5"/>
  <c r="AF19" i="5"/>
  <c r="AH18" i="5"/>
  <c r="AF18" i="5"/>
  <c r="AH17" i="5"/>
  <c r="AF17" i="5"/>
  <c r="AH16" i="5"/>
  <c r="AF16" i="5"/>
  <c r="AH14" i="5"/>
  <c r="AH13" i="5"/>
  <c r="AF13" i="5"/>
  <c r="AH12" i="5"/>
  <c r="AF12" i="5"/>
  <c r="AH10" i="5"/>
  <c r="AF10" i="5"/>
  <c r="AF9" i="5"/>
  <c r="AF8" i="5"/>
  <c r="AF7" i="5"/>
  <c r="AH6" i="5"/>
  <c r="AF6" i="5"/>
</calcChain>
</file>

<file path=xl/sharedStrings.xml><?xml version="1.0" encoding="utf-8"?>
<sst xmlns="http://schemas.openxmlformats.org/spreadsheetml/2006/main" count="3490" uniqueCount="1261">
  <si>
    <t>深圳市残疾人联合会（盖章）</t>
  </si>
  <si>
    <t>2023年3月29日制表</t>
  </si>
  <si>
    <t>序号</t>
  </si>
  <si>
    <t>性质</t>
  </si>
  <si>
    <t>系统</t>
  </si>
  <si>
    <t>区域</t>
  </si>
  <si>
    <t>机构名称</t>
  </si>
  <si>
    <t>服务内容</t>
  </si>
  <si>
    <t>资格批复时间</t>
  </si>
  <si>
    <t>机构地址</t>
  </si>
  <si>
    <t>联系人</t>
  </si>
  <si>
    <t>联系电话</t>
  </si>
  <si>
    <t>备注</t>
  </si>
  <si>
    <t>公办</t>
  </si>
  <si>
    <t>残联</t>
  </si>
  <si>
    <t>福田区</t>
  </si>
  <si>
    <t>深圳市残疾人综合服务中心</t>
  </si>
  <si>
    <t>智力、听力、言语、精神（孤独症）残疾儿童康复训练服务</t>
  </si>
  <si>
    <t>福田区梅林路2号B座一楼</t>
  </si>
  <si>
    <t>黄彬</t>
  </si>
  <si>
    <t>0755-83620026</t>
  </si>
  <si>
    <t>视力残疾儿童康复训练服务</t>
  </si>
  <si>
    <t>盐田区</t>
  </si>
  <si>
    <t>深圳市盐田区盐康残疾人综合服务中心</t>
  </si>
  <si>
    <t>智力、精神（孤独症）残疾儿童康复训练服务</t>
  </si>
  <si>
    <t>深圳市盐田区海山街道深盐路与临海路交汇处合景同创广场3栋1层113</t>
  </si>
  <si>
    <t>张玉丹</t>
  </si>
  <si>
    <t>言语残疾儿童康复训练服务</t>
  </si>
  <si>
    <t>陈琳</t>
  </si>
  <si>
    <t>新增言语</t>
  </si>
  <si>
    <t>民政</t>
  </si>
  <si>
    <t>宝安区</t>
  </si>
  <si>
    <t>深圳市宝安区社会福利中心</t>
  </si>
  <si>
    <t>肢体、智力残疾儿童康复训练服务</t>
  </si>
  <si>
    <t>宝安区西乡街道黄田西部开发区</t>
  </si>
  <si>
    <t>曲嘉</t>
  </si>
  <si>
    <t>27513928
13715086959</t>
  </si>
  <si>
    <t>龙华区</t>
  </si>
  <si>
    <t>深圳市社会福利服务指导中心医院</t>
  </si>
  <si>
    <t>深圳市龙华区观澜街道观光路1340号</t>
  </si>
  <si>
    <t>周小红</t>
  </si>
  <si>
    <t>卫生</t>
  </si>
  <si>
    <t>深圳市宝安区妇幼保健院</t>
  </si>
  <si>
    <t>肢体、智力、听力、精神（孤独症）残疾儿童康复训练服务</t>
  </si>
  <si>
    <t>深圳市宝安区新安街道玉律路56号</t>
  </si>
  <si>
    <t>詹志刚</t>
  </si>
  <si>
    <t>0755-23712354</t>
  </si>
  <si>
    <t>深圳市宝安区中心医院</t>
  </si>
  <si>
    <t>肢体残疾儿童康复训练服务</t>
  </si>
  <si>
    <t>宝安区西乡镇乐园街60号</t>
  </si>
  <si>
    <t>李磊</t>
  </si>
  <si>
    <t>保留定点资质（2023年2月16日-2023年5月15日）</t>
  </si>
  <si>
    <t>深圳市儿童医院</t>
  </si>
  <si>
    <t>肢体、听力、智力、精神（孤独症）残疾儿童康复训练服务</t>
  </si>
  <si>
    <t>深圳市福田区莲花街道益田路7019号</t>
  </si>
  <si>
    <t>林强
洪培伟</t>
  </si>
  <si>
    <t>83008383  83008378
83008381</t>
  </si>
  <si>
    <t>罗湖区</t>
  </si>
  <si>
    <t>深圳市康宁医院</t>
  </si>
  <si>
    <t>精神（孤独症）、智力残疾儿童康复训练服务</t>
  </si>
  <si>
    <t>罗湖区翠竹路1080号</t>
  </si>
  <si>
    <t>戴世霞</t>
  </si>
  <si>
    <t>25501095
25603440</t>
  </si>
  <si>
    <t>深圳市妇幼保健院</t>
  </si>
  <si>
    <t>福田区福强路3012号</t>
  </si>
  <si>
    <t>何曼玉</t>
  </si>
  <si>
    <t>朱成建</t>
  </si>
  <si>
    <t>光明区</t>
  </si>
  <si>
    <t>中国科学院大学深圳医院（光明）</t>
  </si>
  <si>
    <t>肢体、智力、精神（孤独症）残疾儿童康复训练服务</t>
  </si>
  <si>
    <t>光明新区光明街道华夏路39号</t>
  </si>
  <si>
    <t>李涛</t>
  </si>
  <si>
    <t>东院区</t>
  </si>
  <si>
    <t>南山区</t>
  </si>
  <si>
    <t>深圳市南山区妇幼保健院</t>
  </si>
  <si>
    <t>肢体、智力、精神（孤独症）、言语残疾儿童康复训练服务</t>
  </si>
  <si>
    <t>南山区蛇口湾厦路1号</t>
  </si>
  <si>
    <t>鲍敏玲</t>
  </si>
  <si>
    <t>87850088-30501</t>
  </si>
  <si>
    <t>深圳市罗湖区妇幼保健院</t>
  </si>
  <si>
    <t>智力、精神（孤独症）、言语、肢体残疾儿童康复训练服务</t>
  </si>
  <si>
    <t>深圳市罗湖区东晓街道太白路2013号</t>
  </si>
  <si>
    <t>杨芳</t>
  </si>
  <si>
    <t>0755-25807179</t>
  </si>
  <si>
    <t>深圳市罗湖区中医院“上海中医药大学深圳医院”</t>
  </si>
  <si>
    <t>深圳市罗湖区莲塘街道仙桐路16号</t>
  </si>
  <si>
    <t>杨丽艳</t>
  </si>
  <si>
    <t>25160866-1801、1803</t>
  </si>
  <si>
    <t>深圳市龙华区妇幼保健院</t>
  </si>
  <si>
    <t>深圳市龙华区大浪华旺路68号</t>
  </si>
  <si>
    <t>雷海艳</t>
  </si>
  <si>
    <t>0755-29821199
转8142或8130</t>
  </si>
  <si>
    <t>陈光福</t>
  </si>
  <si>
    <t>0755-29821199‬
转8155或8156</t>
  </si>
  <si>
    <t>深圳市光明新区马田街道松田街道松白路将石段4253号、4221号</t>
  </si>
  <si>
    <t>陈露华</t>
  </si>
  <si>
    <t>27431635
13480690066</t>
  </si>
  <si>
    <t>西院区</t>
  </si>
  <si>
    <t>大鹏区</t>
  </si>
  <si>
    <t>深圳市大鹏新区妇幼保健院</t>
  </si>
  <si>
    <t>深圳市大鹏新区大鹏街道鹏新东路149号</t>
  </si>
  <si>
    <t>战玉军</t>
  </si>
  <si>
    <t>0755-84300018</t>
  </si>
  <si>
    <t>精神（孤独症）残疾儿童康复训练服务</t>
  </si>
  <si>
    <t>深圳市龙华区人民医院</t>
  </si>
  <si>
    <t>深圳市龙华区景龙建设路38号</t>
  </si>
  <si>
    <t>杨晓茜</t>
  </si>
  <si>
    <t>广州中医药大学深圳医院（福田）</t>
  </si>
  <si>
    <t>深圳市福田区北环6001号</t>
  </si>
  <si>
    <t>陈碧琴</t>
  </si>
  <si>
    <t>龙岗区</t>
  </si>
  <si>
    <t>深圳市龙岗区妇幼保健院</t>
  </si>
  <si>
    <t>深圳市龙岗区龙城街道中心城爱龙路6号</t>
  </si>
  <si>
    <t>吕智海
李威</t>
  </si>
  <si>
    <t>18823406474 15818575335</t>
  </si>
  <si>
    <t>深圳市职业病防治院</t>
  </si>
  <si>
    <t>深圳市罗湖区布心路2019号</t>
  </si>
  <si>
    <t>胡煜</t>
  </si>
  <si>
    <t>深圳市光明区妇幼保健院</t>
  </si>
  <si>
    <t>深圳市光明区光明街道仁安路98号</t>
  </si>
  <si>
    <t>黄晓艳</t>
  </si>
  <si>
    <t>深圳市福田区妇幼保健院</t>
  </si>
  <si>
    <t>深圳市福田区金田路1019、2002号</t>
  </si>
  <si>
    <t>黄旭丽</t>
  </si>
  <si>
    <t>智力残疾儿童康复训练服务</t>
  </si>
  <si>
    <t>北京中医药大学深圳医院（龙岗）中医门诊部</t>
  </si>
  <si>
    <t>深圳市龙岗区龙城街道颐安都会中央Ⅱ区1栋P03-1-3/4/5、P03-2-3号商铺</t>
  </si>
  <si>
    <t>赖淑贵</t>
  </si>
  <si>
    <t>深圳市宝安区中医院</t>
  </si>
  <si>
    <t>深圳市宝安区新安四路86号</t>
  </si>
  <si>
    <t>崔李敏</t>
  </si>
  <si>
    <t>29629333转3011</t>
  </si>
  <si>
    <t>深圳市宝安区裕安二路21、25号</t>
  </si>
  <si>
    <t>深圳市罗湖医院集团翠竹街道社区健康服务中心</t>
  </si>
  <si>
    <t>深圳市罗湖区翠竹街道贝丽南路4号</t>
  </si>
  <si>
    <t>深圳市盐田区妇幼保健院</t>
  </si>
  <si>
    <t>深圳市盐田区东和路9号</t>
  </si>
  <si>
    <t>陆洋</t>
  </si>
  <si>
    <t>李贤芬</t>
  </si>
  <si>
    <t>坪山区</t>
  </si>
  <si>
    <t>深圳市康宁医院（坪山院区）</t>
  </si>
  <si>
    <t>深圳市坪山区碧岭街道振碧路77号</t>
  </si>
  <si>
    <t>魏鑫</t>
  </si>
  <si>
    <t>0755-25501095
0755-82929704</t>
  </si>
  <si>
    <t>深圳市宝安区中心医院航城社区医院</t>
  </si>
  <si>
    <t>深圳市宝安区航城街道黄田社区凯成二路村内工业区17号</t>
  </si>
  <si>
    <t>钟兰凤</t>
  </si>
  <si>
    <t>0755-27693192</t>
  </si>
  <si>
    <t>深圳市龙岗中心医院</t>
  </si>
  <si>
    <t>深圳市龙岗区龙岗街道龙岗大道6082号</t>
  </si>
  <si>
    <t>杜玩貂</t>
  </si>
  <si>
    <t>新增机构</t>
  </si>
  <si>
    <t>民办</t>
  </si>
  <si>
    <t>深圳中海医院</t>
  </si>
  <si>
    <t>龙岗区布吉街道吉政路25号</t>
  </si>
  <si>
    <t>卢彬</t>
  </si>
  <si>
    <t>深圳恒生医院</t>
  </si>
  <si>
    <t>深圳市宝安区西乡街道银田路20号</t>
  </si>
  <si>
    <t>张杏丽</t>
  </si>
  <si>
    <t>深圳龙城医院</t>
  </si>
  <si>
    <t>龙岗区龙翔大道晨光路1号</t>
  </si>
  <si>
    <t>王荣珍</t>
  </si>
  <si>
    <t>深圳远东妇产医院</t>
  </si>
  <si>
    <t>肢体、精神（孤独症）残疾儿童康复训练服务</t>
  </si>
  <si>
    <t>罗湖区深南东路2097号远东大厦</t>
  </si>
  <si>
    <t>姚妮妮</t>
  </si>
  <si>
    <t>深圳慈海医院</t>
  </si>
  <si>
    <t>龙岗区龙岗街道鹏达路69号</t>
  </si>
  <si>
    <t>张万聪</t>
  </si>
  <si>
    <t>深圳广生医院</t>
  </si>
  <si>
    <t>深圳市宝安区福海街道凤塘大道46号</t>
  </si>
  <si>
    <t>龙冬萍</t>
  </si>
  <si>
    <t>深圳厚德医院</t>
  </si>
  <si>
    <t>深圳市龙华区英泰路1号</t>
  </si>
  <si>
    <t>莫燕妮</t>
  </si>
  <si>
    <t>深圳华侨医院</t>
  </si>
  <si>
    <t>深圳市龙岗区平湖街道湖新街1号</t>
  </si>
  <si>
    <t>付志砺</t>
  </si>
  <si>
    <t>深圳优和美康复医学诊所</t>
  </si>
  <si>
    <t>深圳市福田区园岭街道华林社区上步北路1020号鹏益花园5栋、6栋201</t>
  </si>
  <si>
    <t>陈家富</t>
  </si>
  <si>
    <t>深圳颐爱医院</t>
  </si>
  <si>
    <t>深圳市龙岗区宝龙街道同心社区利源路3号</t>
  </si>
  <si>
    <t>李蓉</t>
  </si>
  <si>
    <t>深圳仁合医院</t>
  </si>
  <si>
    <t>深圳市龙华区民治街道上塘路10号</t>
  </si>
  <si>
    <t>张春丽</t>
  </si>
  <si>
    <t>深圳宝兴医院</t>
  </si>
  <si>
    <t>深圳市龙岗区横岗街道六约社区六和路27号</t>
  </si>
  <si>
    <t>翁启鹏</t>
  </si>
  <si>
    <t>深圳康和健门诊部</t>
  </si>
  <si>
    <t>深圳龙岗区龙岗街道梅园路10号1至4楼</t>
  </si>
  <si>
    <t>黄颖</t>
  </si>
  <si>
    <t>深圳深东爱尔眼科医院</t>
  </si>
  <si>
    <t>深圳市龙岗区龙岗街道南联社区碧新路2001号</t>
  </si>
  <si>
    <t>樊晶</t>
  </si>
  <si>
    <t>民非</t>
  </si>
  <si>
    <t>深圳市坪山区祈星特殊儿童康复中心</t>
  </si>
  <si>
    <t>深圳市坪山区大工业区盈富家园A204、A205、A206、A207</t>
  </si>
  <si>
    <t>朱霞</t>
  </si>
  <si>
    <t>深圳市宝安区聪明兔特殊儿童康复中心</t>
  </si>
  <si>
    <t>深圳市宝安区松岗街道花果山社区勋业街2.4号303</t>
  </si>
  <si>
    <t>王丽</t>
  </si>
  <si>
    <t>深圳市南山区星星特殊儿童康复中心</t>
  </si>
  <si>
    <t>深圳市南山区东滨路新一代国际公寓裙楼202号</t>
  </si>
  <si>
    <t>陈荟</t>
  </si>
  <si>
    <t>86568016
13510873470</t>
  </si>
  <si>
    <t>深圳市福田区星梦缘特殊儿童展能中心</t>
  </si>
  <si>
    <t>精神（孤独症）残疾儿童康复训练服务（不含婴幼儿）</t>
  </si>
  <si>
    <t>深圳市福田区梅林三村6栋202</t>
  </si>
  <si>
    <t>田焕进</t>
  </si>
  <si>
    <t>15012818352   0755-83220159</t>
  </si>
  <si>
    <t>深圳市龙岗区智康特殊儿童康复中心</t>
  </si>
  <si>
    <t>龙岗区龙新社区沙背坜东升路68号1、2楼</t>
  </si>
  <si>
    <t>刘小玉</t>
  </si>
  <si>
    <t>钱少贤</t>
  </si>
  <si>
    <t>新增肢体</t>
  </si>
  <si>
    <t>深圳市龙华区华阳特殊儿童发展中心</t>
  </si>
  <si>
    <t>智力、听力、精神（孤独症）残疾儿童康复训练服务</t>
  </si>
  <si>
    <t>深圳市龙华区观澜街道桂花社区赤花岭红花巷6-2号</t>
  </si>
  <si>
    <t>郑旻</t>
  </si>
  <si>
    <t>深圳市南山区星光特殊儿童康复中心</t>
  </si>
  <si>
    <t>南山区荔园西路丽乐美居A栋2楼</t>
  </si>
  <si>
    <t>86037716
13510873470</t>
  </si>
  <si>
    <t>深圳市福田区紫飞语特殊儿童康复中心</t>
  </si>
  <si>
    <t>深圳市福田区泰然工业区泰然四路210栋西座3E-3F</t>
  </si>
  <si>
    <t>凌巧</t>
  </si>
  <si>
    <t>深圳市龙华区紫飞语康复中心</t>
  </si>
  <si>
    <t>龙华区工业路68号中顺商务大厦2楼</t>
  </si>
  <si>
    <t>乔均霞</t>
  </si>
  <si>
    <t>深圳市罗湖区晴晴言语康复服务中心</t>
  </si>
  <si>
    <t>听力、言语残疾儿童康复训练服务</t>
  </si>
  <si>
    <t>深圳市罗湖区太白路松泉山庄3栋2楼西</t>
  </si>
  <si>
    <t>伍雪玲</t>
  </si>
  <si>
    <t>25635283
18126460988</t>
  </si>
  <si>
    <t>深圳市宝安区心星园训练中心</t>
  </si>
  <si>
    <t>深圳市宝安区西乡街道宝民路西侧贤基大厦一栋二层</t>
  </si>
  <si>
    <t>彭然怡</t>
  </si>
  <si>
    <t>深圳市南山区金色年华特殊儿童干预中心</t>
  </si>
  <si>
    <t>深圳市南山区桃源村文化中心0203房</t>
  </si>
  <si>
    <t>严建发</t>
  </si>
  <si>
    <t>26789836
18923476251</t>
  </si>
  <si>
    <t>深圳市罗湖区仁爱康复服务中心</t>
  </si>
  <si>
    <t>深圳市罗湖区深南东路1027号文华大厦东座3层E室</t>
  </si>
  <si>
    <t>唐荧</t>
  </si>
  <si>
    <t>深圳市宝安区爱心智慧特殊儿童康复中心</t>
  </si>
  <si>
    <t>智力、精神（孤独症）、言语残疾儿童康复训练服务</t>
  </si>
  <si>
    <t>宝安区西乡街道麻布村7巷7-9号华丰润商业大厦三楼</t>
  </si>
  <si>
    <t>潘小洁</t>
  </si>
  <si>
    <t>27964656
13714394992</t>
  </si>
  <si>
    <t>深圳市龙华区百灵鸟听障儿童康复园</t>
  </si>
  <si>
    <t>龙华区民治街道梅花山庄一期235号（咏梅园8栋）</t>
  </si>
  <si>
    <t>汪丽婷</t>
  </si>
  <si>
    <t>28094233
15986849200</t>
  </si>
  <si>
    <t>深圳市龙华区星宇儿童发展中心</t>
  </si>
  <si>
    <t>龙华街道龙观大道保利悦都花园商业街A区二楼（A-2-036---A-2-046号）</t>
  </si>
  <si>
    <t>胡安芬</t>
  </si>
  <si>
    <t>深圳市爱佑和康儿童康复中心</t>
  </si>
  <si>
    <t>福田区福保街道福田保税区市花路21号富林大厦A座首层</t>
  </si>
  <si>
    <t>王益琴</t>
  </si>
  <si>
    <t>83828897
13510618875</t>
  </si>
  <si>
    <t>深圳市龙岗区阳光天地特殊儿童康复中心</t>
  </si>
  <si>
    <t>龙岗区平湖街道平湖社区石井头33号大院内</t>
  </si>
  <si>
    <t>徐维初</t>
  </si>
  <si>
    <t>85233694   18948334619</t>
  </si>
  <si>
    <t>深圳市福田区醒目仔特殊儿童康复中心</t>
  </si>
  <si>
    <t>福田区深南路与香蜜路交界西南都市阳光名苑裙楼2049、2057、2061-2063、2068-2071</t>
  </si>
  <si>
    <t>郭洁波</t>
  </si>
  <si>
    <t>82926057     15807550149</t>
  </si>
  <si>
    <t>深圳市宝安区贝能特殊儿童康复中心</t>
  </si>
  <si>
    <t>深圳市宝安区新安街道45区幼儿园综合楼2栋3楼</t>
  </si>
  <si>
    <t>余学泽</t>
  </si>
  <si>
    <t>13410476097
0755-27901270</t>
  </si>
  <si>
    <t>深圳市宝安区心康乐特殊儿童训练中心</t>
  </si>
  <si>
    <t>宝安区西乡街道龙珠社区富成路36号西万大厦3楼</t>
  </si>
  <si>
    <t>李世朋</t>
  </si>
  <si>
    <t>13728658605        29967845</t>
  </si>
  <si>
    <t>深圳市宝安区爱心聪慧特殊儿童康复中心</t>
  </si>
  <si>
    <t>深圳市宝安区沙井街道宝安大道8206号二楼（爱心聪慧）</t>
  </si>
  <si>
    <t>潘仲莲</t>
  </si>
  <si>
    <t>13715258276
0755-23058082</t>
  </si>
  <si>
    <t>深圳市宝安区启迪特殊儿童训练中心</t>
  </si>
  <si>
    <t>深圳市宝安区西乡大道和前进二路交汇处81区彩虹城三楼305</t>
  </si>
  <si>
    <t>崔海英</t>
  </si>
  <si>
    <t>深圳市罗湖区雅博儿童康复服务中心</t>
  </si>
  <si>
    <t>罗湖区布心路1023号东乐花园乐富乐康裙楼第三层315、316、302、302A、306、308</t>
  </si>
  <si>
    <t>龚江伟</t>
  </si>
  <si>
    <t>深圳市宝安区童心同力特殊儿童康复中心</t>
  </si>
  <si>
    <t>宝安区西乡街道宝源新村2号综合楼3楼311号</t>
  </si>
  <si>
    <t>潘南山</t>
  </si>
  <si>
    <t>深圳市南山区关爱特殊儿童中心</t>
  </si>
  <si>
    <t>南山区桂庙路南侧5号仲良大厦3楼</t>
  </si>
  <si>
    <t xml:space="preserve">钟思扬
</t>
  </si>
  <si>
    <t>13923841472 86603660</t>
  </si>
  <si>
    <t>深圳市南山区育智融合康复中心</t>
  </si>
  <si>
    <t>深圳市南山区西海明珠花园A座101会所2楼</t>
  </si>
  <si>
    <t>吉婷</t>
  </si>
  <si>
    <t>深圳市宝安区金娃娃儿童关爱中心</t>
  </si>
  <si>
    <t>深圳市宝安区新桥街道上星社区上星路162号华瑞阁B201,B202,B203,B205</t>
  </si>
  <si>
    <t>邓雪丽</t>
  </si>
  <si>
    <t>13691807068 82562778</t>
  </si>
  <si>
    <t>深圳市宝安区永乐特殊儿童康复中心</t>
  </si>
  <si>
    <t>深圳市宝安区新安街道裕安一路融景园裙楼一栋商场星光广场3楼05号</t>
  </si>
  <si>
    <t>张秋霞</t>
  </si>
  <si>
    <t>听力残疾儿童康复训练服务</t>
  </si>
  <si>
    <t>新增听力</t>
  </si>
  <si>
    <t>深圳市龙华区思奇特殊儿童发展中心</t>
  </si>
  <si>
    <t>龙华区民治街道上塘居委锦绣江南IV栋2002</t>
  </si>
  <si>
    <t>吴志义</t>
  </si>
  <si>
    <t>28483285
28482901</t>
  </si>
  <si>
    <t>深圳市罗湖区彩虹桥特殊儿童康复中心</t>
  </si>
  <si>
    <t>罗湖区文锦北路与洪湖一街交汇处合正锦湖逸园二楼商铺</t>
  </si>
  <si>
    <t>梁飒英</t>
  </si>
  <si>
    <t>深圳市宝安区北辰特殊儿童康复中心</t>
  </si>
  <si>
    <t>宝安区新安街道72区马边工业区德至高科技创新园内壹智库二层202房、8201-8212房</t>
  </si>
  <si>
    <t>陈绍静</t>
  </si>
  <si>
    <t>13423876416
0755-82390069</t>
  </si>
  <si>
    <t>深圳市龙岗区庆春特殊儿童康复中心</t>
  </si>
  <si>
    <t>龙岗区横岗街道横岗旱塘1路2号</t>
  </si>
  <si>
    <t>刘尉威</t>
  </si>
  <si>
    <t>工商</t>
  </si>
  <si>
    <t>深圳市石岩智荟泉儿童语言发展有限公司</t>
  </si>
  <si>
    <t>深圳市宝安区石岩街道荔湖花园6号楼301</t>
  </si>
  <si>
    <t>黄达</t>
  </si>
  <si>
    <t>深圳市宝安区康琪特殊儿童康复中心</t>
  </si>
  <si>
    <t>宝安区新安街道兴华一路43区富怡花园2栋201-203号</t>
  </si>
  <si>
    <t>陈建非</t>
  </si>
  <si>
    <t>深圳市福田区启智特殊儿童干预中心</t>
  </si>
  <si>
    <t>深圳市福田区东园路台湾花园大厦裙楼3层6号</t>
  </si>
  <si>
    <t>唐如玲</t>
  </si>
  <si>
    <t>22958992 13691600395</t>
  </si>
  <si>
    <t>深圳市福田区童伴时光特殊儿童康复中心</t>
  </si>
  <si>
    <t>深圳市福田区莲花北路润鹏花园202房</t>
  </si>
  <si>
    <t>戴学翰
杨白玉</t>
  </si>
  <si>
    <t>18823823802 13828773903</t>
  </si>
  <si>
    <t>深圳市罗湖区七彩星空言语感统训练中心</t>
  </si>
  <si>
    <t>深圳市罗湖区贝丽南路1-14号龙丽园裙楼一层109号铺</t>
  </si>
  <si>
    <t>粱飒英</t>
  </si>
  <si>
    <t>深圳市福田区星愿树特殊儿童康复中心</t>
  </si>
  <si>
    <t>深圳市福田区凯丰花园综合楼一层A5</t>
  </si>
  <si>
    <t>魏敬涛</t>
  </si>
  <si>
    <t>深圳市罗湖区仁善康复服务中心</t>
  </si>
  <si>
    <t>深圳市罗湖区泥岗西路1066号聚智慧大厦301-304</t>
  </si>
  <si>
    <t>陈佩芬</t>
  </si>
  <si>
    <t>深圳市小叮当健康服务有限公司</t>
  </si>
  <si>
    <t>深圳市光明区公明街道公明社区富豪花园C区6栋305</t>
  </si>
  <si>
    <t>黄穗</t>
  </si>
  <si>
    <t>深圳市爱启智儿童发展有限公司</t>
  </si>
  <si>
    <t>宝安新中心区新湖路华美居商务中心 A区C座三楼312、313号</t>
  </si>
  <si>
    <t>戴杏丽</t>
  </si>
  <si>
    <t>深圳市七彩宝贝康复服务有限公司</t>
  </si>
  <si>
    <t>深圳市宝安区新桥街道沙企社区缤纷时代购物广场西1西部茶城3012</t>
  </si>
  <si>
    <t>何犁</t>
  </si>
  <si>
    <t>深圳市慈爱康复服务有限公司</t>
  </si>
  <si>
    <t>宝安区新安街道宝民社区前进一路139号102</t>
  </si>
  <si>
    <t>龙巧璇</t>
  </si>
  <si>
    <t>深圳市加州博艺教育咨询有限公司</t>
  </si>
  <si>
    <t>深圳市龙华区民治街道大岭社区公馆1866花园南区2栋SL206及S-L207-1号商铺</t>
  </si>
  <si>
    <t>陈秀英</t>
  </si>
  <si>
    <t>深圳市天天康复服务有限公司</t>
  </si>
  <si>
    <t>深圳市龙岗区坪地街道六联社区顺华街三号</t>
  </si>
  <si>
    <t>周本利</t>
  </si>
  <si>
    <t>28210095
13066994695</t>
  </si>
  <si>
    <t>星飞扬康教服务（深圳）有限公司</t>
  </si>
  <si>
    <t>龙岗区龙岗街道平南社区龙河路19号东方明珠城A214-218</t>
  </si>
  <si>
    <t>吴惠仪</t>
  </si>
  <si>
    <t>深圳市心感音健康教育有限公司</t>
  </si>
  <si>
    <t>深圳市龙岗区龙城街道黄阁坑社区佳兆业未来时代广场大厦1栋S1-2-21、S1-2-22、S1-2-23</t>
  </si>
  <si>
    <t>廖健英</t>
  </si>
  <si>
    <t>醒目仔云教育康复服务（深圳）有限公司</t>
  </si>
  <si>
    <t>智力、精神（孤独症）残疾儿童康复训练服务（不含婴幼儿）</t>
  </si>
  <si>
    <t>深圳市龙岗区远洋新干线晶钻广场2栋335-349</t>
  </si>
  <si>
    <t>曹丹凤</t>
  </si>
  <si>
    <t>深圳市簕杜鹃教育发展有限公司</t>
  </si>
  <si>
    <t>深圳市福田区八卦三路深爱大厦2A层3A-5</t>
  </si>
  <si>
    <t>谢海涛</t>
  </si>
  <si>
    <t>0755-82334217</t>
  </si>
  <si>
    <t>深圳市特儿康复服务有限公司</t>
  </si>
  <si>
    <t>深圳市南山区西丽北路金盛苑第三层302、303</t>
  </si>
  <si>
    <t>李彦芹</t>
  </si>
  <si>
    <t>梦翔多咕力（深圳）教育发展集团有限公司</t>
  </si>
  <si>
    <t>龙岗区坂田街道万科城社区新天下1栋122</t>
  </si>
  <si>
    <t>汪运琴</t>
  </si>
  <si>
    <t>深圳星之光康复教育有限公司</t>
  </si>
  <si>
    <t>深圳市宝安区新桥街道沙企社区宝安大道8232号麒麟名都八单元218</t>
  </si>
  <si>
    <t>吴慧娥</t>
  </si>
  <si>
    <t>18923466702
13392554969</t>
  </si>
  <si>
    <t>深圳市启音启智康复服务有限公司</t>
  </si>
  <si>
    <t>深圳市宝安区新安街道海裕社区N16区西城雅筑203A</t>
  </si>
  <si>
    <t>黄彩英</t>
  </si>
  <si>
    <t>变更机构名称、联系人</t>
  </si>
  <si>
    <t>深圳市壹比壹教育咨询有限公司</t>
  </si>
  <si>
    <t>深圳市龙华区民治街道龙塘社区长城里程家园3栋110（10号）</t>
  </si>
  <si>
    <t>丁春兰</t>
  </si>
  <si>
    <t>深圳千之语教育发展有限公司</t>
  </si>
  <si>
    <t>深圳市宝安区新安街道大浪社区怡园路东三巷3号宝安柏纷文创园综合楼1号楼二楼</t>
  </si>
  <si>
    <t>赵贤军</t>
  </si>
  <si>
    <t>深圳嘀噗教育科技有限公司</t>
  </si>
  <si>
    <t>深圳市宝安区新湖路尚都花园1栋商场3楼3B01-1.2.3B14</t>
  </si>
  <si>
    <t>曹焕</t>
  </si>
  <si>
    <t>名称变更</t>
  </si>
  <si>
    <t>深圳市沐阳语言文化咨询有限公司</t>
  </si>
  <si>
    <t>听力残疾儿童康复训练服务（青少年）</t>
  </si>
  <si>
    <t>深圳市龙岗区横岗街道横岗力嘉路2013文化创客园108号B104至B105</t>
  </si>
  <si>
    <t>谢娜娜</t>
  </si>
  <si>
    <t>深圳市星气球特殊儿童康复服务有限公司</t>
  </si>
  <si>
    <t>龙岗区布吉街道西环路德福花园德福广场（情侣阁）201</t>
  </si>
  <si>
    <t>蔡旭坤</t>
  </si>
  <si>
    <t>深圳市开心小兔教育科技有限公司</t>
  </si>
  <si>
    <t>深圳市宝安区石岩街道官田社区羊台苑二期2栋101</t>
  </si>
  <si>
    <t>廖莉莉</t>
  </si>
  <si>
    <t>深圳市一新儿童康复服务有限公司</t>
  </si>
  <si>
    <t>深圳市龙岗区龙城街道深惠路398号岗贝大楼3楼A区</t>
  </si>
  <si>
    <t>谢明珠</t>
  </si>
  <si>
    <t>深圳市向日葵特殊儿童康复服务有限公司</t>
  </si>
  <si>
    <t>深圳市龙岗区布龙路布吉中海怡翠山庄75栋301－6</t>
  </si>
  <si>
    <t>王莲莲</t>
  </si>
  <si>
    <t>84178196　15919415341</t>
  </si>
  <si>
    <t>深圳市星航向教育服务有限公司</t>
  </si>
  <si>
    <t>深圳市龙华区民治街道百易广场A栋L3-047</t>
  </si>
  <si>
    <t>杨帆</t>
  </si>
  <si>
    <t>深圳市鹏城宝贝教育科技发展有限公司</t>
  </si>
  <si>
    <t>深圳福田下梅林路下梅林文体中心二区T10-A</t>
  </si>
  <si>
    <t>王明利</t>
  </si>
  <si>
    <t>一照多址企业</t>
  </si>
  <si>
    <t>深圳市福田区沙头街道新洲社区新洲九街273号星河雅居B座208</t>
  </si>
  <si>
    <t>文安杰</t>
  </si>
  <si>
    <t>深圳市幸福草文化艺术发展有限公司</t>
  </si>
  <si>
    <t>深圳市龙华区民治街道梅花山庄欣梅园C13栋</t>
  </si>
  <si>
    <t>何美</t>
  </si>
  <si>
    <t>深圳市大米和小米教育科技有限公司</t>
  </si>
  <si>
    <t>深圳市龙岗区坂田环城南路5号坂田国际中心B栋三层301</t>
  </si>
  <si>
    <t>谭婷婷</t>
  </si>
  <si>
    <t>深圳市星睿教育有限公司</t>
  </si>
  <si>
    <t>深圳市龙华区民治街道龙塘社区长城里程家园3栋104-109（4-9号）</t>
  </si>
  <si>
    <t xml:space="preserve">林俊峰 </t>
  </si>
  <si>
    <t>深圳康顺中医门诊部</t>
  </si>
  <si>
    <t>肢体、精神（孤独症）、言语残疾儿童康复训练服务</t>
  </si>
  <si>
    <t>深圳市宝安区84区裕安西路宝安区体育中心游泳馆东区地下室</t>
  </si>
  <si>
    <t>深圳市睿欣教育服务有限公司</t>
  </si>
  <si>
    <t>深圳市福田区莲花街道景田社区莲花路2018号万科金色家园208</t>
  </si>
  <si>
    <t>钟永聪</t>
  </si>
  <si>
    <t xml:space="preserve">耳目一新听力言语教育（深圳）有限公司 </t>
  </si>
  <si>
    <t>深圳市福田区福中一路1006号瑞思CC教育城3楼309室</t>
  </si>
  <si>
    <t>李越</t>
  </si>
  <si>
    <t xml:space="preserve">83200472
18122090472
</t>
  </si>
  <si>
    <t>深圳市智慧泉康复服务有限公司</t>
  </si>
  <si>
    <t>深圳市光明区马田街道马山头长乐街48-1号C-101-103</t>
  </si>
  <si>
    <t xml:space="preserve">郭跃强 </t>
  </si>
  <si>
    <t>深圳思奇特康诊所</t>
  </si>
  <si>
    <t>深圳市龙华区民治街道新牛社区锦绣江南四期14号梅陇公路1133-1135</t>
  </si>
  <si>
    <t>深圳林龙诊所</t>
  </si>
  <si>
    <t>深圳市龙华区龙塘社区星河传奇花园二期135、136、238、239</t>
  </si>
  <si>
    <t>林龙</t>
  </si>
  <si>
    <t>深圳市心连星早期教育训练有限公司</t>
  </si>
  <si>
    <t>深圳市龙岗区横岗街道四联路17号二楼</t>
  </si>
  <si>
    <t>陈会丽</t>
  </si>
  <si>
    <t>深圳市蒙恩康复服务管理有限公司</t>
  </si>
  <si>
    <t>深圳市龙岗区龙城街道爱联新屯村市场路8号2号楼首层12-17号</t>
  </si>
  <si>
    <t>刘洁琳</t>
  </si>
  <si>
    <t>变更名称</t>
  </si>
  <si>
    <t>深圳市慧言健康管理有限公司</t>
  </si>
  <si>
    <t>深圳市福田区园岭街道华林社区上步路北路1020号鹏益花园5栋、6栋302号（福田区八卦一路鹏益花园3号裙楼3层）</t>
  </si>
  <si>
    <t>邹碧花</t>
  </si>
  <si>
    <t>15989345321
0755-83215189</t>
  </si>
  <si>
    <t>深圳市星语星苑教育服务有限公司</t>
  </si>
  <si>
    <t>深圳市龙岗区龙岗街道南联社区碧新路（龙岗段）2055号C01-C03</t>
  </si>
  <si>
    <t>何其芸</t>
  </si>
  <si>
    <t>深圳市鹏城醒目仔教育发展有限公司</t>
  </si>
  <si>
    <t>深圳市龙华区民治街道东边商务大楼三楼3016室</t>
  </si>
  <si>
    <t>钟永艺</t>
  </si>
  <si>
    <t>深圳市星语空间教育服务有限公司</t>
  </si>
  <si>
    <t>深圳市龙岗区布吉街道德兴社区西环路德福中心二楼</t>
  </si>
  <si>
    <t>赵兴兵</t>
  </si>
  <si>
    <t>深圳市爱加爱儿童发展有限公司</t>
  </si>
  <si>
    <t>深圳市坪山区坪山街道六联社区坪山大道2007号创新广场裙楼208-1</t>
  </si>
  <si>
    <t>陆甘迪</t>
  </si>
  <si>
    <t>深圳市海纳星儿教育服务有限公司</t>
  </si>
  <si>
    <t>深圳市南山区桃源街道龙光社区龙珠三路光前工业区11栋南座102号</t>
  </si>
  <si>
    <t>高小明</t>
  </si>
  <si>
    <t>深圳市三人行儿童康复服务有限公司</t>
  </si>
  <si>
    <t>深圳市宝安区松岗街道溪头社区广深路松岗段439号宏发君域花园3栋S113之104A</t>
  </si>
  <si>
    <t>丛雪玲</t>
  </si>
  <si>
    <t>地址变更</t>
  </si>
  <si>
    <t>深圳壹方圆教育发展有限公司</t>
  </si>
  <si>
    <t>深圳市龙岗区布吉街道罗岗社区翔鸽路百合商业楼1栋二单元B28</t>
  </si>
  <si>
    <t>江林修</t>
  </si>
  <si>
    <t>深圳市童伴时光康复服务有限公司</t>
  </si>
  <si>
    <t>深圳市罗湖区东湖街道景安大厦裙楼一楼A01</t>
  </si>
  <si>
    <t>杨白玉</t>
  </si>
  <si>
    <t>深圳市乐优康复服务有限公司</t>
  </si>
  <si>
    <t>深圳市龙华区龙华街道清湖社区华清大道200号花半里14栋D18-201</t>
  </si>
  <si>
    <t>谢波旋</t>
  </si>
  <si>
    <t>深圳市海豚湾融合康复发展有限公司</t>
  </si>
  <si>
    <t>深圳市龙岗区南湾街道丹竹头社区沙坪南路123号丹郡花园S-133、S-134</t>
  </si>
  <si>
    <t>蔡书科</t>
  </si>
  <si>
    <t>84821996
19879876892</t>
  </si>
  <si>
    <t>深圳市爱耳树康复教育研究中心有限公司</t>
  </si>
  <si>
    <t>深圳市龙岗区布吉街道木棉湾社区联美新天地华府2F004-2F005A</t>
  </si>
  <si>
    <t>郑婷凤</t>
  </si>
  <si>
    <t>15919457818
0755-28284870</t>
  </si>
  <si>
    <t>深圳市星气球儿童健康发展有限公司</t>
  </si>
  <si>
    <t>深圳市罗湖区翠竹街道愉天社区翠竹路1163号华盐大厦二楼B13</t>
  </si>
  <si>
    <t>0755-82225822
13556887567</t>
  </si>
  <si>
    <t>深圳市开馨朵朵儿童发展有限公司</t>
  </si>
  <si>
    <t>深圳市龙岗区横岗街道深峰路3号启航商务大厦2F</t>
  </si>
  <si>
    <t>韩晴</t>
  </si>
  <si>
    <t>百灵鸟幼儿早期教育（深圳）有限公司</t>
  </si>
  <si>
    <t>深圳市宝安区西乡街道永丰社区宝源路泰华阳光海花园3号楼C222-C227</t>
  </si>
  <si>
    <t>陈翠潼</t>
  </si>
  <si>
    <t>深圳苗圃教育培训有限公司</t>
  </si>
  <si>
    <t>智力残疾儿童康复训练服务（不含婴幼儿）</t>
  </si>
  <si>
    <r>
      <rPr>
        <sz val="9"/>
        <color rgb="FF000000"/>
        <rFont val="宋体"/>
        <charset val="134"/>
        <scheme val="minor"/>
      </rPr>
      <t>深圳市龙岗区布吉街道罗岗社区锦龙路</t>
    </r>
    <r>
      <rPr>
        <sz val="9"/>
        <color rgb="FF212529"/>
        <rFont val="宋体"/>
        <charset val="134"/>
        <scheme val="minor"/>
      </rPr>
      <t>89号海轩广场1-3座SP-1080、SP-1081</t>
    </r>
  </si>
  <si>
    <t>何永逊</t>
  </si>
  <si>
    <t>18688827433
0755-33911191</t>
  </si>
  <si>
    <t>深圳市在义融合教育有限公司</t>
  </si>
  <si>
    <t>深圳市龙岗区吉华街道水径社区上水径布龙路（布吉段）233号振兴云谷1栋116-118</t>
  </si>
  <si>
    <t>李开银</t>
  </si>
  <si>
    <t>蘑菇云（深圳）康复服务有限公司</t>
  </si>
  <si>
    <t>深圳市福田区八卦岭543栋A座352室</t>
  </si>
  <si>
    <t>吴静</t>
  </si>
  <si>
    <t>13923454301
0755-82241416</t>
  </si>
  <si>
    <t>深圳市金海象健康管理有限公司</t>
  </si>
  <si>
    <t>深圳市龙华区民治街道民泰社区玖龙玺C-J座二层N006</t>
  </si>
  <si>
    <t>潘彦汐</t>
  </si>
  <si>
    <t>多咕力国际教育中心（深圳）有限公司</t>
  </si>
  <si>
    <t>智力、精神（孤独症）残疾儿童康复训练服务（1-16岁）</t>
  </si>
  <si>
    <t>深圳市龙岗区龙岗街道远洋新干线晶钻广场2栋317、318、319</t>
  </si>
  <si>
    <t>安妍</t>
  </si>
  <si>
    <t>精神残疾（孤独症）儿童康复训练服务</t>
  </si>
  <si>
    <t>深圳市龙岗区横岗街道六约社区龙岗大道（横岗段）3116号318</t>
  </si>
  <si>
    <t>雷波</t>
  </si>
  <si>
    <t>深圳市思奇教育服务有限公司</t>
  </si>
  <si>
    <t>智力、精神（孤独症）残疾儿童康复训练服务（含婴幼儿）</t>
  </si>
  <si>
    <t>深圳市龙岗区坂田街道五和社区五和南路51号咏梅阁21-26号</t>
  </si>
  <si>
    <t>马丽</t>
  </si>
  <si>
    <t>深圳市使之翼教育发展有限公司</t>
  </si>
  <si>
    <t>深圳市光明区马田街道薯田埔社区宏发嘉域3栋3楼378号</t>
  </si>
  <si>
    <t>吴涛</t>
  </si>
  <si>
    <t>深圳市童园牧歌特殊儿童康复服务有限公司</t>
  </si>
  <si>
    <t>深圳市龙岗区红棉路六约商业大楼2楼203室</t>
  </si>
  <si>
    <t>金旺旺</t>
  </si>
  <si>
    <t>深圳市壹家壹康复有限公司</t>
  </si>
  <si>
    <t>深圳市龙岗区横岗街道六约社区太兴街32号六约购物中心2022</t>
  </si>
  <si>
    <t>肖俊超</t>
  </si>
  <si>
    <t>19129304882
0755-89398824</t>
  </si>
  <si>
    <t>深圳市优启儿童康复训练有限公司</t>
  </si>
  <si>
    <t>精神（孤独症）残疾儿童康复训练服务（0-12岁）</t>
  </si>
  <si>
    <t>深圳市龙岗区横岗街道华乐社区龙岗大道(横岗段)联建楼201-2</t>
  </si>
  <si>
    <t>王文辉</t>
  </si>
  <si>
    <t>深圳市蒙恩教育咨询有限公司</t>
  </si>
  <si>
    <t>深圳市坪山区龙田街道南布社区金牛西路9号豪芳菁园裙楼二楼ABC203</t>
  </si>
  <si>
    <t>新增智力</t>
  </si>
  <si>
    <t>丰翼教育科技（深圳）有限公司</t>
  </si>
  <si>
    <t>深圳市龙岗区龙城街道吉祥社区三馆东路金旭大楼L307-L309</t>
  </si>
  <si>
    <t>刘思辰</t>
  </si>
  <si>
    <t>深圳市龙华区民治街道民泰社区书香门第上河坊广场1栋1W02、1W03、1W05、1W06、1W07</t>
  </si>
  <si>
    <t>深圳慧米康复服务有限公司</t>
  </si>
  <si>
    <t>深圳市南山区蛇口街道渔一社区后海大道东角头工业区A1栋301</t>
  </si>
  <si>
    <t>薛一新</t>
  </si>
  <si>
    <t>仟艺教育投资（深圳）有限责任公司</t>
  </si>
  <si>
    <t>智力残疾儿童康复训练服务
（6周岁以下）</t>
  </si>
  <si>
    <t>深圳市宝安区西乡街道麻布社区海城路3号前城滨海花园2栋L191、L256</t>
  </si>
  <si>
    <t>刘佳鑫</t>
  </si>
  <si>
    <t>言语残疾儿童康复训练服务
（6周岁以下）</t>
  </si>
  <si>
    <t>深圳市星梦缘康复服务有限公司</t>
  </si>
  <si>
    <t>深圳市龙岗区横岗街道横岗社区四联路11号201</t>
  </si>
  <si>
    <t>吴洪桂</t>
  </si>
  <si>
    <t>深圳市优加思享教育发展有限公司</t>
  </si>
  <si>
    <t>深圳市南山区南头街道莲城社区南山文化馆201A</t>
  </si>
  <si>
    <t>傅锦婵</t>
  </si>
  <si>
    <t>深圳市星愿树儿童教育有限公司</t>
  </si>
  <si>
    <t>深圳市福田区莲花北村吉莲大厦裙楼三层J14-303/304号</t>
  </si>
  <si>
    <t>王甜甜</t>
  </si>
  <si>
    <t>深圳市启蒙星康复服务有限公司</t>
  </si>
  <si>
    <t>深圳市宝安区西乡街道径贝社区福中福商业城A、B区B319-万盛居</t>
  </si>
  <si>
    <t>丘夏兰</t>
  </si>
  <si>
    <t>深圳市星守护健康管理有限公司</t>
  </si>
  <si>
    <t>深圳市龙华区龙园社区人民路宾馆花园18栋信盈广场B栋3层308</t>
  </si>
  <si>
    <t>深圳市龙华区大浪街道同胜社区金龙路1号悠山美地家园B229-B236</t>
  </si>
  <si>
    <t>章平慧</t>
  </si>
  <si>
    <t>深圳紫飞语教育文化有限公司</t>
  </si>
  <si>
    <t>深圳市福田区梅林街道梅河社区梅星路5号梅林二村16栋201</t>
  </si>
  <si>
    <t>张小平</t>
  </si>
  <si>
    <t>深圳市育智康复服务有限公司</t>
  </si>
  <si>
    <t>深圳市罗湖区东门街道立新社区立新路10号立新花园12栋、13栋14栋立新花园二层C区</t>
  </si>
  <si>
    <t>邱四</t>
  </si>
  <si>
    <t>深圳市天之骄康复服务有限公司</t>
  </si>
  <si>
    <t>深圳市龙岗区布吉街道文景社区中心区诚信华庭282</t>
  </si>
  <si>
    <t>张小花</t>
  </si>
  <si>
    <t>深圳市星愿树康复科技有限公司</t>
  </si>
  <si>
    <t>深圳市龙岗区坂田街道象角塘社区中浩工业城C5栋厂房1层</t>
  </si>
  <si>
    <t>陶翠翠</t>
  </si>
  <si>
    <t>深圳市芒果绿儿童康复服务有限公司</t>
  </si>
  <si>
    <t>深圳市宝安区西乡街道渔业社区碧湾雅园2层2-27</t>
  </si>
  <si>
    <t>王爱华</t>
  </si>
  <si>
    <t>深圳市星童伴康复服务有限公司</t>
  </si>
  <si>
    <t>深圳市龙岗区龙城街道回龙铺社区全盛紫悦龙庭2栋A座203-A1</t>
  </si>
  <si>
    <t>罗小辉</t>
  </si>
  <si>
    <t>深圳市乐星之家康复服务有限公司</t>
  </si>
  <si>
    <t>深圳市福田区莲花街道康欣社区莲花路2034号香景大厦1、2栋3层3A</t>
  </si>
  <si>
    <t>刘凤君</t>
  </si>
  <si>
    <t>深圳市优呦体育健康服务有限公司</t>
  </si>
  <si>
    <t>深圳市龙岗区布吉街道罗岗社区罗岗路口京南华庭商铺SPA302</t>
  </si>
  <si>
    <t>王蓉</t>
  </si>
  <si>
    <t>深圳睦恩诊所</t>
  </si>
  <si>
    <t>深圳市福田区华强北街道福强社区振华路21号航天立业大厦1层1号</t>
  </si>
  <si>
    <t>刘娜</t>
  </si>
  <si>
    <t>深圳市虹阳儿童康复服务有限公司</t>
  </si>
  <si>
    <t>深圳市宝安区燕罗街道燕川社区广田路100号201</t>
  </si>
  <si>
    <t>深圳市智慧树儿童能力发展有限公司</t>
  </si>
  <si>
    <t>深圳市龙岗区坂田街道象角塘社区中浩工业城C4栋301-305</t>
  </si>
  <si>
    <t>宋琴琴</t>
  </si>
  <si>
    <t>深圳市语声科技有限公司</t>
  </si>
  <si>
    <t>深圳市龙岗区横岗街道华乐社区龙岗大道（横岗段）联建楼209</t>
  </si>
  <si>
    <t>廖新涛</t>
  </si>
  <si>
    <t>深圳市润诚致能科技有限公司</t>
  </si>
  <si>
    <t>深圳市宝安区西乡街道盐田社区宝安大道4009金港华庭201</t>
  </si>
  <si>
    <t>孙美琦</t>
  </si>
  <si>
    <t>深圳市七彩梦特殊儿童健康护理有限公司</t>
  </si>
  <si>
    <t>深圳市龙华区观湖街道深业泰然玫瑰轩南座205</t>
  </si>
  <si>
    <t>周朝美</t>
  </si>
  <si>
    <t>深圳市语博康复服务有限公司</t>
  </si>
  <si>
    <t>深圳市龙华区观澜街道新澜社区观澜大道333号-345号（单号）吉盛广场301-331、332室</t>
  </si>
  <si>
    <t>林仙</t>
  </si>
  <si>
    <t>深圳市肯纳教育发展有限公司</t>
  </si>
  <si>
    <t>深圳市龙岗区布吉街道长龙社区国都花园商铺3楼3-S5-1</t>
  </si>
  <si>
    <t>李瑞波</t>
  </si>
  <si>
    <t>13927453063  0755-25106860</t>
  </si>
  <si>
    <t>深圳市彩红堂语言发展有限公司</t>
  </si>
  <si>
    <t>深圳市光明区公明街道公明社区富豪花园 F区3栋202</t>
  </si>
  <si>
    <t>刘伟</t>
  </si>
  <si>
    <t>深圳市高乐智教育发展有限公司</t>
  </si>
  <si>
    <t>光明区河心北路高正豪景商业中心三楼</t>
  </si>
  <si>
    <t>周晓燕</t>
  </si>
  <si>
    <t>新增机构
变更机构名称</t>
  </si>
  <si>
    <t>深圳市一新健康科技有限公司</t>
  </si>
  <si>
    <t>深圳市宝安区西乡街道蚝业社区湾美花园9栋9-305</t>
  </si>
  <si>
    <t>雷汝东</t>
  </si>
  <si>
    <t>深圳庆春康复医学诊所</t>
  </si>
  <si>
    <t>深圳市龙岗区圆山街道保安社区旱塘一路2号</t>
  </si>
  <si>
    <t>刘锦华</t>
  </si>
  <si>
    <t>深圳市星愿树康复教育有限公司</t>
  </si>
  <si>
    <t>深圳市龙华区龙华街道清华社区梅龙大道2203号大唐时代广场商业综合楼3层D313/315/316/317/318</t>
  </si>
  <si>
    <t>邓宝玲</t>
  </si>
  <si>
    <t>深圳市鹏鹏宝贝教育科技发展有限公司</t>
  </si>
  <si>
    <t>深圳市南山区桃源村小区94栋二层203号</t>
  </si>
  <si>
    <t>博雅融合康复文化发展 (深圳) 有限公司</t>
  </si>
  <si>
    <t>深圳市福田区福保街道福保社区市花路21号富林物流大楼二层B栋B216</t>
  </si>
  <si>
    <t>戈星</t>
  </si>
  <si>
    <t>23613080 18822879831</t>
  </si>
  <si>
    <t>广东省残疾儿童康复服务定点机构示范项目申报机构名单</t>
  </si>
  <si>
    <t>申请类别</t>
  </si>
  <si>
    <r>
      <rPr>
        <b/>
        <sz val="12"/>
        <color rgb="FF000000"/>
        <rFont val="宋体"/>
        <charset val="134"/>
        <scheme val="minor"/>
      </rPr>
      <t>机构</t>
    </r>
    <r>
      <rPr>
        <b/>
        <sz val="12"/>
        <color rgb="FF000000"/>
        <rFont val="宋体"/>
        <charset val="134"/>
        <scheme val="minor"/>
      </rPr>
      <t xml:space="preserve">
</t>
    </r>
    <r>
      <rPr>
        <b/>
        <sz val="12"/>
        <color rgb="FF000000"/>
        <rFont val="宋体"/>
        <charset val="134"/>
        <scheme val="minor"/>
      </rPr>
      <t>面积</t>
    </r>
  </si>
  <si>
    <r>
      <rPr>
        <b/>
        <sz val="12"/>
        <color rgb="FF000000"/>
        <rFont val="宋体"/>
        <charset val="134"/>
        <scheme val="minor"/>
      </rPr>
      <t>人员</t>
    </r>
    <r>
      <rPr>
        <b/>
        <sz val="12"/>
        <color rgb="FF000000"/>
        <rFont val="宋体"/>
        <charset val="134"/>
        <scheme val="minor"/>
      </rPr>
      <t xml:space="preserve">
</t>
    </r>
    <r>
      <rPr>
        <b/>
        <sz val="12"/>
        <color rgb="FF000000"/>
        <rFont val="宋体"/>
        <charset val="134"/>
        <scheme val="minor"/>
      </rPr>
      <t>情况</t>
    </r>
  </si>
  <si>
    <t>资料提交情况</t>
  </si>
  <si>
    <t>评估时间</t>
  </si>
  <si>
    <t>评估专家</t>
  </si>
  <si>
    <t>评估指标</t>
  </si>
  <si>
    <t>综合判定</t>
  </si>
  <si>
    <t>扣分点</t>
  </si>
  <si>
    <t>肢体</t>
  </si>
  <si>
    <t>智力</t>
  </si>
  <si>
    <t>精神</t>
  </si>
  <si>
    <t>听力</t>
  </si>
  <si>
    <t>言语</t>
  </si>
  <si>
    <t>视力</t>
  </si>
  <si>
    <t>定点机构评估指标表</t>
  </si>
  <si>
    <t>工作报告</t>
  </si>
  <si>
    <t>法人登记复印件</t>
  </si>
  <si>
    <t>批复证明</t>
  </si>
  <si>
    <t>机构运营场所消防安全合格证明材料</t>
  </si>
  <si>
    <t>强制报告责任书</t>
  </si>
  <si>
    <t>专业技术人员花名册</t>
  </si>
  <si>
    <t>儿童花名册</t>
  </si>
  <si>
    <t>技术教育学习情况</t>
  </si>
  <si>
    <t>机构建设
（10分）</t>
  </si>
  <si>
    <t>专业人员
（10分）</t>
  </si>
  <si>
    <t>设备要求
（5分）</t>
  </si>
  <si>
    <t>康复评估
（10分）</t>
  </si>
  <si>
    <t>康复教育
（30）</t>
  </si>
  <si>
    <t>支持性
服务
（8分）</t>
  </si>
  <si>
    <t>业务管理
（12分）</t>
  </si>
  <si>
    <t>质量监控
(5分）</t>
  </si>
  <si>
    <t>财务运营
（10分）</t>
  </si>
  <si>
    <t>从业人员数量</t>
  </si>
  <si>
    <t>持证数量</t>
  </si>
  <si>
    <t>√</t>
  </si>
  <si>
    <t xml:space="preserve">邓永兴
</t>
  </si>
  <si>
    <t xml:space="preserve">儿童离开机构后，后期跟踪少于三年。社区服务每学年不足两次，
属于残联下属单位，提供公益免费服务，未设置康复资助结算制度。
</t>
  </si>
  <si>
    <t>黄学英</t>
  </si>
  <si>
    <t>左玮</t>
  </si>
  <si>
    <t xml:space="preserve">邓永兴
</t>
  </si>
  <si>
    <t>没有可利用的户外场地，未设置保育员，缺少学期计划，儿童离开机构后期跟踪少于三年。制度建设缺少档案管理、社区指导工作等制度。</t>
  </si>
  <si>
    <t>郭俊峰</t>
  </si>
  <si>
    <t>邓景秀</t>
  </si>
  <si>
    <t>无可利用的户外场地，每个教学科室配备的座椅，玩教具柜，图书较少，康复教档案缺少日计划，每日开展的教学内容缺少一项。支持性服务中心理干预与支持服务与儿童离开后期跟踪服务能力较弱。质量监控家长满意度虚高，</t>
  </si>
  <si>
    <t>李梅笑</t>
  </si>
  <si>
    <t>无可利用的户外空间和儿童专用洗手间，扣2分，评估要求扣1分，评估内容扣0.5分，支持性服务后期跟踪扣1.5，社区服务，规章制度不完善，未公示机制制度。</t>
  </si>
  <si>
    <t>邓永兴</t>
  </si>
  <si>
    <t>孤独症康复评估技术流程不完善，年度评估次数少于两次，评估内容缺少社会适应能力、情绪行为能力两项。康复教学档案缺少日计划、开展的教学内容少于五个领域。支持性服务能力较弱，社区服务缺少计划，心理干预与支持服务缺少服务计划及服务记录，后期儿童离开机构跟踪服务档案整理不规范，缺少年度工作计划，功能区缺少责任人。</t>
  </si>
  <si>
    <t>梦翔多咕力国际教育中心（深圳）有限公司</t>
  </si>
  <si>
    <t>蒋滔滔</t>
  </si>
  <si>
    <t>无可利用的户外场地、无保育员、部分班级未配备必要的孤独症儿童康复专业书籍，社区活动低于2次、部分制度较为空泛。</t>
  </si>
  <si>
    <t>王海艳</t>
  </si>
  <si>
    <t>康复评估中评估要求扣2分，评估内容扣2分。康复教学扣2分，支持性服务扣2分。累计扣8分。</t>
  </si>
  <si>
    <t>通风采光，儿童专用洗手间设备。支持性服务较弱，离开机构后期跟踪服务少于三年。</t>
  </si>
  <si>
    <t>每间功能用房未设置责任人，康复资助资金结算资料归档不完善。未独立专项。</t>
  </si>
  <si>
    <t>邱久军</t>
  </si>
  <si>
    <t>无户外场地扣1分，评估要求扣1分，康复教学扣10分，教学形式扣5分，支持性服务扣4.5分，业务管理扣4.5分，支持性服务能力较弱，参与社区服务、开展家长培训、提供心理干预与支持服务资料提供不完整，规范性欠缺，未开展儿童离开机构后期跟踪服务。人才培养及保障能力不足，部分规章制度欠缺。</t>
  </si>
  <si>
    <t>刘青</t>
  </si>
  <si>
    <t>无可利用的户外场地，缺少30㎡功能室。无保育员，评估工具单一。康复服务技术流程不完善，年度康复评估次数少于2次，评估内容不全面。康复档案缺少日计划，教学内容少于五个领域。支持性服务较弱，参与社区服务及公益助残活动低于每年两次。家长培训及心理干预服务不完善。</t>
  </si>
  <si>
    <t>夏娣文</t>
  </si>
  <si>
    <t>无测听室；听力评估不完善；提供支持性服务能力弱，未开展社区服务、社会普及宣传、后期工作等服务。在业务管理方面，无人才培训及保障，无机构发展规划，功能用房未设置负责人，内部管理和安全管理有待完善。</t>
  </si>
  <si>
    <t>服务场地有效期不满两年、功能用房配置欠合理、无可利用的户外场地、无保育员、支持性服务弱，提供的材料档案不完整，有欠缺，未开展后期跟踪服务。部分制度不完善，人才培养及保障不完善，</t>
  </si>
  <si>
    <t>无保育员，康复评估内容不全面，支持性服务较弱，未参与社区服务、儿童离开机构后期跟踪少于三年，人才培养及保障不完善，制度建设不完善，缺少信息公开，社区指导，家长联系等</t>
  </si>
  <si>
    <t>余强</t>
  </si>
  <si>
    <t>无户外场地、无保育员、无紫外线灯、康复教学不完善、一对一形式亲子同训时长不达标。社区服务、心理干预资料不全、后期跟踪未满三年，规章制度不健全，缺少信息公开，社区指导工作，家长联系等相关制度。功能用房未设置负责人，</t>
  </si>
  <si>
    <t>貟国俊</t>
  </si>
  <si>
    <t>无保育员、评估内容不全面、康复教学少于五个领域、支持性服务较弱，社区服务一年低于两次，后期跟踪不满三年，欠缺部分规章制度，（信息公开，社区指导工作等），未公示救助制度在机构显著位置。</t>
  </si>
  <si>
    <t>深圳市庆春特殊儿童康复服务有限公司</t>
  </si>
  <si>
    <t>场地装饰装潢不符合智力、孤独症残疾儿童的心理特点。康复服务技术流程不完善，年度康复评估低于两次，评估内容不全面，开展的教学形式每年服务少于10个月。每月每次少于2小时。每月少于2次。支持性服务较弱家长培训年度开展次数低于4次。心理干预与支持性服务不完善，缺少儿童离机构后期跟踪服务资料。业务管理不健全，人才培养及保障能力不足。内部管理和安全制度不健全。</t>
  </si>
  <si>
    <t>冯哲</t>
  </si>
  <si>
    <t>无可利用的户外场地，评估工具单一，教室配备的智力、孤独症使用的课桌椅、玩教具、图书图片等较少。康复评估内容不全面，每周康复教学少于五个领域，</t>
  </si>
  <si>
    <t xml:space="preserve">吕智海
</t>
  </si>
  <si>
    <t>未取得合法执业资格，常年在训儿童低于10名。
无保育员，适合学龄前（脑瘫)儿童使用的家具、玩教具少于50件；康复教学开展不全面，缺少精细运动、语言沟通等。康复档案不完善，缺少月计划和教学记录。业务管理欠缺，救助制度及名单未在显著位置公示，部分规章制度不完善，缺少家长联系、转介跟踪服务。</t>
  </si>
  <si>
    <t>色彩设计、装饰装潢不适合智力残疾儿童身心特点。无保育员，配置适合智力参加儿童使用的桌椅、玩教具图书等较少，康复服务技术流程不完善，年度评估次数少于两次，康复档案缺月计划、月总结。救助制度及名单未在显著位置公示，部分规章制度不完善，缺少家长联系、转介跟踪服务。</t>
  </si>
  <si>
    <t>深圳市星气球特殊儿童康复服务有限公司罗湖分公司</t>
  </si>
  <si>
    <t>李丽</t>
  </si>
  <si>
    <t>无可利用户外场地；功能训练室面积不符合最低三十平方米的要求，场地通风采光差。支持性服务能力较弱，社区服务、心理干预服务自理欠缺，后期跟踪服务未开展三年，</t>
  </si>
  <si>
    <t>无保育员，评估工具单一。康复评估内容不全面，缺少语言能力、运动能力评估。康复教学开展不全面，集中在生活自理方面的康复。支持性服务能力较弱，社区服务开展次数年度少于两次，参与公益助残等次数年度少于两次，无开展心理干预与支持性服务，儿童离开机构后，跟踪服务少于三年。部分规章制度不完善，功能室未设置责任人，人才培养及保障不足。</t>
  </si>
  <si>
    <t>合计</t>
  </si>
  <si>
    <t>深圳市残疾儿童康复服务定点机构疫情防控调度会情况汇总表</t>
  </si>
  <si>
    <t>会议时间</t>
  </si>
  <si>
    <t>汇报单位</t>
  </si>
  <si>
    <t>当日督导检查机构数量</t>
  </si>
  <si>
    <t>汇报问题</t>
  </si>
  <si>
    <t>市综合服务中心</t>
  </si>
  <si>
    <t>光明区2家</t>
  </si>
  <si>
    <t>1.未设置快递外卖放置区；2.部分家长未规范佩戴口罩</t>
  </si>
  <si>
    <t>福田区残联</t>
  </si>
  <si>
    <t>3家机构均位于福田区黄榜，已对机构负责人进行约谈</t>
  </si>
  <si>
    <t>宝安区残联</t>
  </si>
  <si>
    <t>9家停业，星之光、芒果绿、迪普三家机构部分人员未规范佩戴口罩</t>
  </si>
  <si>
    <t>罗湖区残联</t>
  </si>
  <si>
    <t>未参会</t>
  </si>
  <si>
    <t>龙岗区残联</t>
  </si>
  <si>
    <t>1.沐阳未设置外来人员来访表；2.心连星未设置隔离室</t>
  </si>
  <si>
    <t>南山区残联</t>
  </si>
  <si>
    <t>1家机构3名老师外省返深后赋黄码，已做核酸</t>
  </si>
  <si>
    <t>龙华区残联</t>
  </si>
  <si>
    <t>暂未发现问题</t>
  </si>
  <si>
    <t>盐田区残联</t>
  </si>
  <si>
    <t>光明区残联</t>
  </si>
  <si>
    <t>坪山区残联</t>
  </si>
  <si>
    <t>线上监控3家发现部分家长未规范佩戴口罩</t>
  </si>
  <si>
    <t>大鹏新区残联</t>
  </si>
  <si>
    <t>本区无民办机构</t>
  </si>
  <si>
    <t>深圳市罗湖区仁爱康复服务中心/深圳市罗湖区仁善康复服务中心，疫情防控存在漏洞。</t>
  </si>
  <si>
    <t>已整改</t>
  </si>
  <si>
    <t>从业人员100%落实核酸检测，抽查未发现疫情防控问题。</t>
  </si>
  <si>
    <t>因工作原因今日未抽查机构。</t>
  </si>
  <si>
    <t>发现小问题，要求机构立行立改。</t>
  </si>
  <si>
    <t>未发现疫情防控漏洞。深圳市南山区育智融合康复中心防疫物资消耗过快，希望政府给予支持。</t>
  </si>
  <si>
    <t>有1家人员进入不扫码，未定期消毒。由于在康复机构等待的家长戴口罩不规范，建议市里统一出文，要求家长不能进入康复区域。</t>
  </si>
  <si>
    <t>无问题。</t>
  </si>
  <si>
    <t>未发现疫情防控漏洞。</t>
  </si>
  <si>
    <t>1家线上检查，2家线下，发现小问题，要求l'x</t>
  </si>
  <si>
    <t>无发现问题疫情防控漏洞。</t>
  </si>
  <si>
    <t>家长不愿意戴口罩，隔离室未放防疫物资。</t>
  </si>
  <si>
    <t>就昨天市残联通报了两家机构，再次前往查看。</t>
  </si>
  <si>
    <t>无发现疫情防控漏洞。</t>
  </si>
  <si>
    <t>线上3家，有一家有小问题，已要求立行立改。</t>
  </si>
  <si>
    <t>无民办机构</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</si>
  <si>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要求14日前整改</t>
  </si>
  <si>
    <t>机构放学服务对象密度较大，建议分流</t>
  </si>
  <si>
    <t>消毒液部分过期，值班人员要求扫码不够坚决，已要求立行整改</t>
  </si>
  <si>
    <t>部分小问题，均已立行整改</t>
  </si>
  <si>
    <t>部分服务对象不配合核酸检测、不戴口罩，已要求立行整改</t>
  </si>
  <si>
    <t>1、白名单部分家长未签名；2、门口等候家长不规范佩戴口罩，安全距离不够；已要求立行整改</t>
  </si>
  <si>
    <t>深圳市罗湖区彩虹桥特殊儿童康复中心，深圳市星气球特殊儿童康复服务有限公司罗湖分公司，存在疫情防控疏忽，以要求立行立改。</t>
  </si>
  <si>
    <t>新安、新桥、西乡街道划三区。</t>
  </si>
  <si>
    <t>每天查看行程码太麻烦，希望可以一周检查一次。</t>
  </si>
  <si>
    <t>有两家机构存在疫情防控漏洞，扫码人员数量与进入机构数量不一致，消杀时间与监控不一致，已要求整改</t>
  </si>
  <si>
    <t>33家定点机构，有29家位于三区之内，剩余松岗和石岩有机构正在营业。</t>
  </si>
  <si>
    <t>复查深圳市罗湖区仁爱康复服务中心/深圳市罗湖区仁善康复服务中心，已整改完毕。</t>
  </si>
  <si>
    <t>残疾儿童无核酸记录的问题？怎么办</t>
  </si>
  <si>
    <t>收集陪同人员的核酸检测码</t>
  </si>
  <si>
    <t>龙岗区两家，龙岗星梦缘、心连心，缺少离粤、离深登记制度，上课教师未佩戴口罩等问题。</t>
  </si>
  <si>
    <t>受疫情影响，暂停线下28家，今天检查4家，无问题。</t>
  </si>
  <si>
    <t>无问题。华侨医院封控，无孩子康复。</t>
  </si>
  <si>
    <t>无民办机构，检查大鹏托养中心，处于封闭式管理中。</t>
  </si>
  <si>
    <t>暂停28家，新安、西乡划3区。</t>
  </si>
  <si>
    <t>新桥、西乡暂停 石岩暂停，松岗未暂停。</t>
  </si>
  <si>
    <t>无问题</t>
  </si>
  <si>
    <t>无民办机构。</t>
  </si>
  <si>
    <t>南山区2家，海纳星儿，金色年华。</t>
  </si>
  <si>
    <t>新安、西乡、石岩三区，新桥、松岗开业。</t>
  </si>
  <si>
    <t>请假。</t>
  </si>
  <si>
    <t>检查托养机构，暂无问题。</t>
  </si>
  <si>
    <t>未参会。</t>
  </si>
  <si>
    <t>抽查坪山康复机构，无问题。</t>
  </si>
  <si>
    <t>新安、西乡、石岩解除三区，正与当地疫情防控指挥部核实，情况属实将允许机构开业。</t>
  </si>
  <si>
    <t>线上检查，无问题。</t>
  </si>
  <si>
    <t>深圳市残疾人服务机构疫情防控督查记录表</t>
  </si>
  <si>
    <r>
      <rPr>
        <b/>
        <sz val="14"/>
        <color rgb="FF000000"/>
        <rFont val="宋体"/>
        <charset val="134"/>
      </rPr>
      <t>制表部门:</t>
    </r>
    <r>
      <rPr>
        <b/>
        <u/>
        <sz val="14"/>
        <color rgb="FF000000"/>
        <rFont val="宋体"/>
        <charset val="134"/>
      </rPr>
      <t>康复服务部</t>
    </r>
    <r>
      <rPr>
        <b/>
        <sz val="14"/>
        <color rgb="FF000000"/>
        <rFont val="宋体"/>
        <charset val="134"/>
      </rPr>
      <t xml:space="preserve">                        制表人：</t>
    </r>
    <r>
      <rPr>
        <b/>
        <u/>
        <sz val="14"/>
        <color rgb="FF000000"/>
        <rFont val="宋体"/>
        <charset val="134"/>
      </rPr>
      <t>董雅涛、欧文娟、张巧敏、徐俊涛</t>
    </r>
    <r>
      <rPr>
        <b/>
        <sz val="14"/>
        <color rgb="FF000000"/>
        <rFont val="宋体"/>
        <charset val="134"/>
      </rPr>
      <t xml:space="preserve">                                          制表时间：</t>
    </r>
    <r>
      <rPr>
        <b/>
        <u/>
        <sz val="14"/>
        <color rgb="FF000000"/>
        <rFont val="宋体"/>
        <charset val="134"/>
      </rPr>
      <t>2022年9月</t>
    </r>
  </si>
  <si>
    <t>所属街道</t>
  </si>
  <si>
    <t>督查日期</t>
  </si>
  <si>
    <t>督察人员</t>
  </si>
  <si>
    <t>存在问题</t>
  </si>
  <si>
    <t>建议意见</t>
  </si>
  <si>
    <t>现场照片</t>
  </si>
  <si>
    <t>福田</t>
  </si>
  <si>
    <t>园岭街道</t>
  </si>
  <si>
    <t>深圳市福田区八卦三路深爱大厦2A层3A、5、8</t>
  </si>
  <si>
    <t>张巧敏</t>
  </si>
  <si>
    <t>1.免洗手液、酒精等未标明有效期、启用人等信息；
2.没有儿童专用洗手间，正在整改中。</t>
  </si>
  <si>
    <t>1.所有启用的洗手液、消毒液、酒精等标明失效日期、启用人等信息；
2.设儿童专用洗手间，并配置防滑、防撞、防跌、防夹措施。</t>
  </si>
  <si>
    <t>罗湖</t>
  </si>
  <si>
    <t>笋岗街道</t>
  </si>
  <si>
    <t>文武斌</t>
  </si>
  <si>
    <t>未营业</t>
  </si>
  <si>
    <t>罗湖区文锦北路与洪湖一街交汇处合正锦湖逸园2楼商铺</t>
  </si>
  <si>
    <t>黄贝街道</t>
  </si>
  <si>
    <t>宝安</t>
  </si>
  <si>
    <t>新安街道</t>
  </si>
  <si>
    <t>深圳市宝安区晴语儿童行为及言语康复中心</t>
  </si>
  <si>
    <t>深圳市宝安区新安九区11栋2楼（201A、202A）之201A</t>
  </si>
  <si>
    <t>卢春</t>
  </si>
  <si>
    <t>23116617
18002549480</t>
  </si>
  <si>
    <t>黄河、
张巧敏、
何伟民</t>
  </si>
  <si>
    <t>1.部分人员未戴口罩，未检查行程码；
2.隔离室未放置防疫物资且存在安全隐患；
3.出入口未装防护措施，儿童容易走失，存在安全隐患；
4.消毒液、酒精等未注明相关信息；
5.儿童洗手间没有防滑、防跌、防撞措施。</t>
  </si>
  <si>
    <t>1.所有人员佩戴口罩，按规定执行出入管控制度；
2.隔离室按规定备齐防疫物资，窗户存在安全隐患须尽快解决；
3.出入口加装防护栏等安全措施；
4.消毒液、酒精等按规定标识；
5.儿童洗手间须配置防滑、防撞、防跌、防夹措施。</t>
  </si>
  <si>
    <t>深圳千之语特殊需要人士康复院</t>
  </si>
  <si>
    <t>宝安区新安街道33区裕安二路西一巷52号5楼</t>
  </si>
  <si>
    <t>1.未设置离粤返粤制度</t>
  </si>
  <si>
    <t>1.完善离粤、返粤情况排查制度；
2.现场查看家长和学员行程码。</t>
  </si>
  <si>
    <t>粤海街道</t>
  </si>
  <si>
    <t>董雅涛</t>
  </si>
  <si>
    <t>1.防疫物资开启后未贴表签
2.快递小区统一收，未设置单独快递、外卖点</t>
  </si>
  <si>
    <t>1.所有启用的洗手液、消毒液、酒精等标明失效日期、启用人等信息；
2.分开设置快递与外卖存放点</t>
  </si>
  <si>
    <t>南头街道</t>
  </si>
  <si>
    <t>深圳市南山区桃园路西海明珠大厦F栋2楼</t>
  </si>
  <si>
    <t>黄河、欧文娟</t>
  </si>
  <si>
    <t>1、进出人员管控：未查验行程码
2、消毒物资开启后未标明启用人及失效日期
3、洗手间未设置防滑措施，插座未设置保护措施
4、饮水机放置于厕所</t>
  </si>
  <si>
    <t>1、加强查验行程码，保证每个人进时绿码
2、消毒物资开启后贴标签，标识启用人、启用日期、失效日期
3、洗手间加强防滑措施，插座设置保护措施
4、饮水机放置其他位置并设置隔板</t>
  </si>
  <si>
    <t>桃源街道</t>
  </si>
  <si>
    <t>1、教师家长未规范佩戴口罩
2、防疫物资开启后未注明开启、失效日期及启用人</t>
  </si>
  <si>
    <t>1、加强提醒佩戴口罩
2、防疫物资开启后注明开启、失效日期及启用人</t>
  </si>
  <si>
    <t>蛇口街道</t>
  </si>
  <si>
    <t>深圳市复米健康科技有限公司南山分公司</t>
  </si>
  <si>
    <t>陈云</t>
  </si>
  <si>
    <t>黄河、徐俊涛</t>
  </si>
  <si>
    <t>1、进出人员管控：未查验行程码
2、消毒物资开启后未标明启用人及失效日期
3、疫苗接种台账不完善，缺接种时间
4、随即调取（8月24日8点）未执行人员进出疫情防控相关措施</t>
  </si>
  <si>
    <t>1、防疫物资开启后注明开启、失效日期及启用人
2、重视疫情防控严格落实进出口各项检查工作</t>
  </si>
  <si>
    <t>马田街道</t>
  </si>
  <si>
    <t>黄河、董雅涛</t>
  </si>
  <si>
    <t>1、登记台账为体现健康码、行程码</t>
  </si>
  <si>
    <t>1、完善出入人员登记台账信息</t>
  </si>
  <si>
    <t>公明街道</t>
  </si>
  <si>
    <t>光明区公明马山头长乐街48号C栋101-103，马田农商行对面</t>
  </si>
  <si>
    <r>
      <rPr>
        <sz val="9"/>
        <color rgb="FF000000"/>
        <rFont val="宋体"/>
        <charset val="134"/>
        <scheme val="minor"/>
      </rPr>
      <t>郭跃强</t>
    </r>
    <r>
      <rPr>
        <sz val="9"/>
        <color rgb="FF000000"/>
        <rFont val="宋体"/>
        <charset val="134"/>
        <scheme val="minor"/>
      </rPr>
      <t xml:space="preserve"> </t>
    </r>
  </si>
  <si>
    <t>1、部分人员未佩戴口罩
2、出入登记台账不够详细，未按照白名单
3、放学时段人员密度较大
4、防疫物资开启后使用时间过久</t>
  </si>
  <si>
    <t>1、加强要求佩戴口罩
2、出入登记按照白名单登记，外来人员单独做表登记
3、合理控制人员密度，错峰
4、防疫物资开启使用后建议使用1-2月</t>
  </si>
  <si>
    <t>1、部分人员未佩戴口罩
2、防疫物资开启后未标注相关信息
3、消毒记录与监控视频不符</t>
  </si>
  <si>
    <t>1、加强提醒佩戴口罩
2、防疫物资开启后注明开启、失效日期及启用人
3、消毒记录应按照实际消毒登记</t>
  </si>
  <si>
    <t>西乡街道</t>
  </si>
  <si>
    <t>宝安区西乡街道径贝社区福中福商业城A、B区B319-万盛居</t>
  </si>
  <si>
    <t>吕秀玲</t>
  </si>
  <si>
    <t>黄河、董雅涛、何伟民</t>
  </si>
  <si>
    <t>宝安区西乡街道麻布村7巷7、8、9号坪洲商务酒店3楼</t>
  </si>
  <si>
    <r>
      <rPr>
        <sz val="9"/>
        <color rgb="FF000000"/>
        <rFont val="宋体"/>
        <charset val="134"/>
        <scheme val="minor"/>
      </rPr>
      <t>27964656</t>
    </r>
    <r>
      <rPr>
        <sz val="9"/>
        <color rgb="FF000000"/>
        <rFont val="宋体"/>
        <charset val="134"/>
        <scheme val="minor"/>
      </rPr>
      <t xml:space="preserve">
</t>
    </r>
    <r>
      <rPr>
        <sz val="9"/>
        <color rgb="FF000000"/>
        <rFont val="宋体"/>
        <charset val="134"/>
        <scheme val="minor"/>
      </rPr>
      <t>13714394992</t>
    </r>
  </si>
  <si>
    <t>深圳市南山区南头街道连城社区南山文化馆201A</t>
  </si>
  <si>
    <t>值班未开课，但值班未派专人门口值守</t>
  </si>
  <si>
    <t>未营业也要安排人员值守</t>
  </si>
  <si>
    <t>石岩街道</t>
  </si>
  <si>
    <t>廖丽丽</t>
  </si>
  <si>
    <t>1.工作人员未佩戴口罩；2.登记台账不完善；3.消防记录未及时登记</t>
  </si>
  <si>
    <t>按要求整改</t>
  </si>
  <si>
    <t>民治街道</t>
  </si>
  <si>
    <t>1.部分口罩差几天过期；2.登记信息不完善；3.部分人员未佩戴口罩；4.未粘贴标签；5.隔离室里未放置标签；6.未单独设置快递外卖点</t>
  </si>
  <si>
    <t>对照以上六点问题完善立行立改</t>
  </si>
  <si>
    <t>深圳市龙华区民治街道民泰社区玖龙玺C-J座N006</t>
  </si>
  <si>
    <t>1.登记表未完善（部分信息未填写）；2.快递外卖点未分开；3.防疫物资未贴标签；4.隔离室物资有部分快过期；5.未查到监控（负责人不在）6.老师未佩戴口罩</t>
  </si>
  <si>
    <t>对以上六点问题完善整改</t>
  </si>
  <si>
    <t>龙城街道</t>
  </si>
  <si>
    <t>欧文娟、董雅涛、何伟民</t>
  </si>
  <si>
    <t>未见防疫漏洞</t>
  </si>
  <si>
    <t>横岗街道</t>
  </si>
  <si>
    <t>深圳市星梦缘国际儿童教育有限公司龙岗分公司</t>
  </si>
  <si>
    <t>欧文娟、董雅涛</t>
  </si>
  <si>
    <t>1.快递外卖防止点未分开；2.消毒液未贴开启日期、启用人、失效时间</t>
  </si>
  <si>
    <t>针对以上问题及时整改（已提交报告）</t>
  </si>
  <si>
    <t>1.未启用一码通系统；2.未带口罩，人员聚集；3.消毒液未贴启用日期、启用人等；4.进出人员未查验行程码；5.消毒记录不够具体，缺紫外线消毒记录；6.疫苗接种台账缺乏情况说明</t>
  </si>
  <si>
    <t>针对以上问题及时整改</t>
  </si>
  <si>
    <r>
      <rPr>
        <sz val="11"/>
        <color rgb="FF000000"/>
        <rFont val="宋体"/>
        <charset val="134"/>
        <scheme val="minor"/>
      </rPr>
      <t>19129304882</t>
    </r>
    <r>
      <rPr>
        <sz val="11"/>
        <color rgb="FF000000"/>
        <rFont val="宋体"/>
        <charset val="134"/>
        <scheme val="minor"/>
      </rPr>
      <t xml:space="preserve">
</t>
    </r>
    <r>
      <rPr>
        <sz val="11"/>
        <color rgb="FF000000"/>
        <rFont val="宋体"/>
        <charset val="134"/>
        <scheme val="minor"/>
      </rPr>
      <t>0755-89398824</t>
    </r>
  </si>
  <si>
    <t>1.进出人员登记表未注明健康码，行程码信息；2.快递与外卖防止点未分开；3.消毒液未标启用日期、启用人、失效日期</t>
  </si>
  <si>
    <t>龙园街道</t>
  </si>
  <si>
    <t>欧文娟、董雅涛、徐俊涛</t>
  </si>
  <si>
    <t>1.部分老师未佩戴口罩；2.老师看诊人员登记表；3.进出口消毒物资未使用有效；4.快递外卖聚在一起；5.防疫物资标签信息不全；6.防离室与课堂共用</t>
  </si>
  <si>
    <t>于兴佳</t>
  </si>
  <si>
    <r>
      <rPr>
        <sz val="11"/>
        <color rgb="FF000000"/>
        <rFont val="宋体"/>
        <charset val="134"/>
        <scheme val="minor"/>
      </rPr>
      <t>0755-29047223</t>
    </r>
    <r>
      <rPr>
        <sz val="11"/>
        <color rgb="FF000000"/>
        <rFont val="宋体"/>
        <charset val="134"/>
        <scheme val="minor"/>
      </rPr>
      <t xml:space="preserve">
</t>
    </r>
    <r>
      <rPr>
        <sz val="11"/>
        <color rgb="FF000000"/>
        <rFont val="宋体"/>
        <charset val="134"/>
        <scheme val="minor"/>
      </rPr>
      <t>18822888954</t>
    </r>
    <r>
      <rPr>
        <sz val="11"/>
        <color rgb="FF000000"/>
        <rFont val="宋体"/>
        <charset val="134"/>
        <scheme val="minor"/>
      </rPr>
      <t xml:space="preserve">  </t>
    </r>
  </si>
  <si>
    <t>1.防疫物资未统一规置；2.隔离室未放置防疫物资；3.饮水机开水100℃左右易烧伤；4.快递外卖部分混在一起存放</t>
  </si>
  <si>
    <t>龙塘街道</t>
  </si>
  <si>
    <t>1.使用过的防疫物资与未使用的放在一起；2.消毒室摆放不安全</t>
  </si>
  <si>
    <t>针对以上两点问题立行完善整改</t>
  </si>
  <si>
    <t>深圳市龙华区梅龙路1866绿景公馆南区S-L206</t>
  </si>
  <si>
    <t>张倩</t>
  </si>
  <si>
    <t>1.快递外卖点未分开设置；2.未设置防离室（不合理）；3.防疫物资未贴标签；4.未查到监控；5.消毒记录无时间，方式不完善</t>
  </si>
  <si>
    <t>针对以上五点问题立行整改</t>
  </si>
  <si>
    <t>梅林街道</t>
  </si>
  <si>
    <t>深圳市福田区凯丰花园综合楼一楼A5</t>
  </si>
  <si>
    <t>何义林、徐俊涛</t>
  </si>
  <si>
    <t>1.免洗手消毒液（剂）、75%喷雾酒精等物品未注明失效日期启用人；2.未查行程码</t>
  </si>
  <si>
    <t xml:space="preserve">科学防疫。对已使用的免洗手消毒液（剂）、75%喷雾酒精等物品注明启用人、启用时间、失效日期。严格落实人员进入康复场所体温、查验行程码等疫情防控措施。
</t>
  </si>
  <si>
    <r>
      <rPr>
        <sz val="11"/>
        <color rgb="FF000000"/>
        <rFont val="宋体"/>
        <charset val="134"/>
        <scheme val="minor"/>
      </rPr>
      <t>15012818352</t>
    </r>
    <r>
      <rPr>
        <sz val="11"/>
        <color rgb="FF000000"/>
        <rFont val="宋体"/>
        <charset val="134"/>
        <scheme val="minor"/>
      </rPr>
      <t xml:space="preserve">   </t>
    </r>
    <r>
      <rPr>
        <sz val="11"/>
        <color rgb="FF000000"/>
        <rFont val="宋体"/>
        <charset val="134"/>
        <scheme val="minor"/>
      </rPr>
      <t>0755-83220159</t>
    </r>
  </si>
  <si>
    <t>物品放置乱；2.消毒物品粘贴启用日期、失效日期、启用人</t>
  </si>
  <si>
    <t>科学防疫。对已使用的免洗手消毒液（剂）、75%喷雾酒精等物品注明启用人、启用时间、失效日期。
保持康复场地干净、整洁。</t>
  </si>
  <si>
    <t>1.免洗手消毒液（剂）、75%喷雾酒精等物品未注明失效日期启用人；</t>
  </si>
  <si>
    <t>科学防疫。对已使用的免洗手消毒液（剂）、75%喷雾酒精等物品注明启用人、启用时间、失效日期。</t>
  </si>
  <si>
    <t xml:space="preserve">深圳市福田区莲花北路润鹏花园202室
</t>
  </si>
  <si>
    <t>戴学翰</t>
  </si>
  <si>
    <t>坂田街道</t>
  </si>
  <si>
    <t>深圳市龙岗区坂田环城南路5号坂田国际中心B栋三楼301</t>
  </si>
  <si>
    <t>钟丽冰</t>
  </si>
  <si>
    <t>1、部分防疫物资过期
2、快递点杂乱，未分开设置
3、部分防疫物资开启后标注信息不全
4、隔离室内未配备防疫物资
5、监控设备与储物间共用，有安全隐患
6、部分人员未规范佩戴口罩</t>
  </si>
  <si>
    <t>立行整改</t>
  </si>
  <si>
    <t>大鹏新区</t>
  </si>
  <si>
    <t>南澳街道</t>
  </si>
  <si>
    <t>深圳市大鹏新区南澳人民医院</t>
  </si>
  <si>
    <t>大鹏新区南澳街道人民路6号</t>
  </si>
  <si>
    <t>张捷洪</t>
  </si>
  <si>
    <t>该院实行封闭式管理。</t>
  </si>
  <si>
    <t>沙头街道</t>
  </si>
  <si>
    <t>黄河、
张巧敏、何伟民</t>
  </si>
  <si>
    <t>1.未建立离粤、返粤情况排查制度；
2.部分人员未查行程码。部分人员中途摘口罩。</t>
  </si>
  <si>
    <t>1.建立离粤、返粤情况排查制度；
2.所有进出人员须查行程码，全程佩戴口罩。</t>
  </si>
  <si>
    <t>福田泰然工业区210栋西座3E-3F</t>
  </si>
  <si>
    <t>刘洁</t>
  </si>
  <si>
    <t>83104462
18822888954</t>
  </si>
  <si>
    <t>1.快递和外卖放置区域设在康复场所内；
2.隔离室没有窗户，防疫物资大部分过期；
3.消毒液、酒精等未标明失效日期和启用人等信息。</t>
  </si>
  <si>
    <t>1.快递和外卖放置区域设在康复场所外；
2.隔离室应设在相对独立、通风良好的房间，防疫物资须在有效期内；
3.消毒液、酒精等标明失效日期和启用人等信息。</t>
  </si>
  <si>
    <t>深圳市典瑞小马运动与康复训练中心有限公司</t>
  </si>
  <si>
    <t>深圳市福田区沙头街道天安社区车公庙泰然四路泰然科技园211栋302</t>
  </si>
  <si>
    <t>卢彦铭</t>
  </si>
  <si>
    <t>13332971780
13392832370</t>
  </si>
  <si>
    <t>1、防疫物资部分过期，未及时清理；入口体温计电池无电未及时检查更换；
2、部分防疫物资开启后未标注启用日期等信息
3、防夹措施不完善，部分环境装修过程中，物资等堆放杂乱
4、抽查监控（10.10/8：45）未见工作人员消毒，登记记录与监控不符
5、隔离室部分物资不全，如防护服等
6、未设置单独快递、外卖点</t>
  </si>
  <si>
    <t>针对六点问题，10月12日前立行完成整改，并提交整改报告</t>
  </si>
  <si>
    <t>清水河街道</t>
  </si>
  <si>
    <t>1、部分人员家长未规范佩戴口罩
2、未建立离粤、返粤排查制度
3、未建立团体码
4、未建立儿童防走失制度</t>
  </si>
  <si>
    <t>针对未佩戴口罩立行整改，提醒所有人员按要求佩戴
针对2、3、4问题于10月12日前整改完成并提交整改报告</t>
  </si>
  <si>
    <t xml:space="preserve">
张巧敏、
何伟民</t>
  </si>
  <si>
    <t>1.未建立离粤、返粤排查制度</t>
  </si>
  <si>
    <t>1.完善离粤返粤情况排查制度；2.工作人员现场查看行程码（之前是提前收集，所以个别人员现场不查看）</t>
  </si>
  <si>
    <t>郭跃强</t>
  </si>
  <si>
    <t>未设置快递外卖放置区域</t>
  </si>
  <si>
    <t>1.在康复场所外设置标明外卖和快递放置区域；2.完善离粤返粤情况排查制度。10月11日提交整改情况到指定邮箱</t>
  </si>
  <si>
    <t>莲花街道</t>
  </si>
  <si>
    <t>深圳市福田区莲花北路润鹏花园202室</t>
  </si>
  <si>
    <t>1.没有儿童走失、摔伤紧急预案；2.功能室及儿童专用洗手间没有防夹措施。</t>
  </si>
  <si>
    <t>1.针对问题1立行立改，于2022年10月12日前提交整改情况；2.针对问题2于2022年10月19日前提交整改情况报告。</t>
  </si>
  <si>
    <t>深圳市福田区莲花路2018号万科金色家园三期裙楼二楼208</t>
  </si>
  <si>
    <t>1.消杀记录表登记时间与监控不符；2.来访人员登记表未记录查验健康码、行程码等内容，信息记录不全，未建立出入管控制度；3.隔离室没有防疫物资；4.洗手消毒液、酒精没有失效日期，启用人信息。；5.洗手间没有防滑措施；6.没有儿童走失紧急预案，所有突发事件紧急预案没有安全责任人。</t>
  </si>
  <si>
    <t>以上问题立行立改，于10月13日前提交整改报告至指定邮箱。</t>
  </si>
  <si>
    <t>松岗街道</t>
  </si>
  <si>
    <t>徐俊涛、欧文娟</t>
  </si>
  <si>
    <t>1、消毒液开启后未标注启用日期等信息；
2、出入管控制度不完善，进入机构未查验行程码，外来人员登记表未记录行程码等信息。
3、隔离室内未放置防疫物资</t>
  </si>
  <si>
    <t>1、消毒液开启贴启用日期等信息；
2、进出人员登记表须记录行程码及核酸信息；
3、隔离室放置防疫物资
已于现场立行立改。</t>
  </si>
  <si>
    <t>观澜街道</t>
  </si>
  <si>
    <t>龙华区观澜桂花社区赤花岭红花巷6-2号</t>
  </si>
  <si>
    <t>李飞华、
张巧敏、
何伟民</t>
  </si>
  <si>
    <t>深圳市龙华区华阳特殊儿童发展中心。存在以下问题：1.消杀记录表没有记录消杀时间；2.免洗手消毒液、酒精未注明开瓶启用日期、失效日期、启用人等信息；3.功能室及儿童专用洗手间没有防撞、防夹措施；4.固定电源没有儿童触碰保护措施；5.未建立离粤、返粤情况排查制度；6.没有儿童走失、摔伤、地震、火灾等突发事件紧急预案，须注明安全责任人，安全组织架构图未上墙；7.监控检查部分人员未戴口罩。</t>
  </si>
  <si>
    <t>以上问题立行立改，于10月14日之前提交整改报告至指定邮箱。</t>
  </si>
  <si>
    <t>布吉街道</t>
  </si>
  <si>
    <t>深圳市龙岗区西环路德福中心二楼</t>
  </si>
  <si>
    <t>1.未建立离粤、返粤情况排查制度；2.隔离室不通风，部分物资过期，垃圾桶没有盖子；3.免洗手消毒液、酒精等未注明开瓶的启用、失效日期、启用人等信息；4.功能室及儿童洗手间没有防夹措施；5.前台未安排登记人员，来访人员信息表格设置不合理。</t>
  </si>
  <si>
    <t>以上问题立行立改，并于2022年10月17日前提交整改报告至指定邮箱。</t>
  </si>
  <si>
    <t>1.未按要求在康复场所外分开设置快递和外卖放置区域；2.来访人员信息登记不全。部分老师未现场查验行程码。</t>
  </si>
  <si>
    <t>以上问题立行立改，并于2022年10月14日前提交整改报告至指定邮箱。</t>
  </si>
  <si>
    <t>李飞华、徐俊涛</t>
  </si>
  <si>
    <t>1.未设置外卖和快递放置区；
2.免洗手液等防疫物品开启使用后未注明失效日期、启用人等信息；
3.人员进入未查行程码；
4.监控回放设备放置位置较搞，不方便检查；
5.隔离室内未放置相关防疫物资，脏乱，未按照规范设置。</t>
  </si>
  <si>
    <t>1.设置外卖和快递放置区域（康复场所外）；
2.开启使用免洗手液等物品注明失效日期、启用人等信息。
3.严格落实人员出入口登记、测体温、扫场所码、行程码等各项疫情防防控措施。
4.将监控回放设备放置方便查看的位置。以上问题立行立改，并于2022年10月18日前提交整改报告至指定邮箱。</t>
  </si>
  <si>
    <t>翠竹街道</t>
  </si>
  <si>
    <t>1、隔离室与教室共用。
2、人员进入未查行程码、提醒来访人员进行手部消毒。</t>
  </si>
  <si>
    <t>1、建议建立独立的隔离室。
2、科学防疫。严格落实人员出入口登记、测体温、扫场所码、行程码等各项疫情防防控措施。以上问题立行立改，并于2022年10月18日前提交整改报告至指定邮箱。</t>
  </si>
  <si>
    <t>1、休息区人员密度过大，部分人员未按要求佩戴口罩；
2、防疫物资开启后未按照要求标注启用日期等信息；
3、只有每月整体2次消毒记录，没有各功能区每日消毒记录；
4、出入口登记设置不合理，未在进入后第一时间登记管理；
5、通风系统不完善，人员密度大
6、隔离室未按照要求放置相关防疫物资
7、查看监控，部分人员未按要求佩戴口罩，门口登记未放置消毒等物资
8、未建立离粤、返粤排查制度及团体码</t>
  </si>
  <si>
    <t>已要求立行整改，10月19日前提交整改报告</t>
  </si>
  <si>
    <t>1、学生家长进入场所第一部应扫码、测温、登记完后再去换鞋上课
2、消毒液、工具在洗手池下面裸漏摆放，须统一安全放置</t>
  </si>
  <si>
    <t>已立行整改</t>
  </si>
  <si>
    <t>南湾街道</t>
  </si>
  <si>
    <t>深圳市龙岗区南湾街道南岭社区南新路13号1983创意小镇B9栋L103</t>
  </si>
  <si>
    <t>19924576701
0755-28284870</t>
  </si>
  <si>
    <t>1：防疫物资开启后未标注过期时间；
2、口罩等部分防疫物资过期未及时清理；
3、未建立离粤返粤排查制度及儿童防走失制度；
4、消毒记录未标示时间，需完善；
5、插座未设置保护措施；
6、快递、外卖点未分开设置。</t>
  </si>
  <si>
    <t>已提交整改报告</t>
  </si>
  <si>
    <r>
      <rPr>
        <sz val="9"/>
        <color rgb="FF000000"/>
        <rFont val="宋体"/>
        <charset val="134"/>
        <scheme val="minor"/>
      </rPr>
      <t>84821996</t>
    </r>
    <r>
      <rPr>
        <sz val="9"/>
        <color rgb="FF000000"/>
        <rFont val="宋体"/>
        <charset val="134"/>
        <scheme val="minor"/>
      </rPr>
      <t xml:space="preserve">
</t>
    </r>
    <r>
      <rPr>
        <sz val="9"/>
        <color rgb="FF000000"/>
        <rFont val="宋体"/>
        <charset val="134"/>
        <scheme val="minor"/>
      </rPr>
      <t>19879876892</t>
    </r>
  </si>
  <si>
    <t>1、出入口登记处消毒液过期未及时更换；
2、个别老师未规范佩戴口罩：
3、隔离室在最里面需调整设置。</t>
  </si>
  <si>
    <t>李飞华、董雅涛</t>
  </si>
  <si>
    <t>1、未建立离粤返粤排查制度及儿童防走失制度；
2、外来人员登记表须完善（只有姓名、体温信息）：
3、快递、外卖点距离较近需调整；
4、部分防疫物资开启后未标注启用日期等信息；
5、隔离室与评估室共用需调整设置。</t>
  </si>
  <si>
    <t>深圳市龙华区民治街道龙塘社区长城里程家园3栋104-109</t>
  </si>
  <si>
    <r>
      <rPr>
        <sz val="9"/>
        <color rgb="FF000000"/>
        <rFont val="宋体"/>
        <charset val="134"/>
        <scheme val="minor"/>
      </rPr>
      <t>林俊峰</t>
    </r>
    <r>
      <rPr>
        <sz val="9"/>
        <color rgb="FF000000"/>
        <rFont val="宋体"/>
        <charset val="134"/>
        <scheme val="minor"/>
      </rPr>
      <t xml:space="preserve"> </t>
    </r>
  </si>
  <si>
    <t>1、防疫物资开启后未标注失效时间、启用人；
2、口罩等部分防疫物资过期未及时清理；
3、隔离室设置不合理，在场所内部，需调整；
4、未单独设置外来人员登记表；
5、快递、外卖点未分开设置。</t>
  </si>
  <si>
    <t>大浪街道</t>
  </si>
  <si>
    <r>
      <rPr>
        <sz val="9"/>
        <color rgb="FF000000"/>
        <rFont val="宋体"/>
        <charset val="134"/>
        <scheme val="minor"/>
      </rPr>
      <t>0755-29047223</t>
    </r>
    <r>
      <rPr>
        <sz val="9"/>
        <color rgb="FF000000"/>
        <rFont val="宋体"/>
        <charset val="134"/>
        <scheme val="minor"/>
      </rPr>
      <t xml:space="preserve">
</t>
    </r>
    <r>
      <rPr>
        <sz val="9"/>
        <color rgb="FF000000"/>
        <rFont val="宋体"/>
        <charset val="134"/>
        <scheme val="minor"/>
      </rPr>
      <t>18822888954</t>
    </r>
    <r>
      <rPr>
        <sz val="9"/>
        <color rgb="FF000000"/>
        <rFont val="宋体"/>
        <charset val="134"/>
        <scheme val="minor"/>
      </rPr>
      <t xml:space="preserve">  </t>
    </r>
  </si>
  <si>
    <t>暂未发现防疫漏洞。</t>
  </si>
  <si>
    <t>1、未建立离粤、返粤排查制度；
2、未做防夹手保护措施：
3、部分老师上课未规范佩戴口罩；
4、人员数量较多，合理控制人员密度。</t>
  </si>
  <si>
    <t>1、口罩等部分防疫物资过期未及时清理；
3、未做防夹手保护措施；
4、消毒监控未查看到，需完善监控设备。</t>
  </si>
  <si>
    <t>龙田街道</t>
  </si>
  <si>
    <t>1.未建立离粤、返粤情况排查制度；
2.没有防儿童走失、摔伤等紧急预案；
3.儿童专用洗手间没有防撞、防夹措施。</t>
  </si>
  <si>
    <t>以上问题立行立改，并于2022年10月25日前提交整改报告至指定邮箱。</t>
  </si>
  <si>
    <t>1.未建立离粤、返粤情况排查制度；
2.消毒液、酒精等防疫物品未注明开瓶的启用日期、失效日期、启用人等信息。</t>
  </si>
  <si>
    <t>以上问题立行立改，并于2022年10月24日前提交整改报告至指定邮箱。</t>
  </si>
  <si>
    <t>黄河、何伟民、徐俊涛</t>
  </si>
  <si>
    <t>1.酒精等物品启用后未注明开瓶日期、失效日期、启用人；
2.固定插座未设置防止儿童接触的保护措施；
3.部分功能室未安装监控设备；
4.消杀记录时间与监控时间不一致；
5.无防夹手安全措施。</t>
  </si>
  <si>
    <t>以上问题立行立改。要求11月1日之前提交整改报告，发至指定邮箱。</t>
  </si>
  <si>
    <t>完成整改</t>
  </si>
  <si>
    <t>深圳市南山区桃源村文化中心0203</t>
  </si>
  <si>
    <t>1.未提醒进入机构人员进行手部消毒；
2.未设置快递和外卖放置区域；
3.隔离室未放置相关物品，与杂物间共用；
4.查阅监控，发现教师未规范佩戴口罩；
5.消毒时间与监控时间不一致。</t>
  </si>
  <si>
    <t>以上问题立行立改。要求10月27日之前提交整改报告，发至指定邮箱。</t>
  </si>
  <si>
    <t>已于10.31日提交整改报告</t>
  </si>
  <si>
    <t>董雅涛、徐俊涛、欧文娟</t>
  </si>
  <si>
    <t>1、消毒液开启未贴启用人信息；
2、隔离室内防疫物资不充足；
3、饮水机未设置防止儿童接触的保护措施；
4、现场查阅监控，实际消毒时间与消毒记录表不符。</t>
  </si>
  <si>
    <t>针对以上问题立行立改，并在10月29日前提交整改报告至指定邮箱。</t>
  </si>
  <si>
    <t>1、出入口无专人值守，未查验行程码，未进行手部消杀等；
2、消毒液等防疫物资开启后未注明启用人、启用日期等信息。
3、现场查阅监控未见消杀记录，消杀记录表时间与实际不符。
4、部分人员未规范佩戴口罩、隔离室设置不规范
5、电源插座未设置保护措施、未安装防夹措施，出入口未安装监控
6、场地不符合自成一体要求</t>
  </si>
  <si>
    <t>针对以上问题,下发整改通知书，并于11月4日前提交整改报告至中心。</t>
  </si>
  <si>
    <t>下发整改通知书，已整改</t>
  </si>
  <si>
    <t>0755-83104462
18822888954</t>
  </si>
  <si>
    <t>徐俊涛</t>
  </si>
  <si>
    <t>饮水机摆放处未放置防止儿童接触的保护措施</t>
  </si>
  <si>
    <t>重视安全生产工作，杜绝安全隐患</t>
  </si>
  <si>
    <t>东晓街道</t>
  </si>
  <si>
    <t>饮水机存在烫伤隐患</t>
  </si>
  <si>
    <t>建议更换可固定水温饮水机</t>
  </si>
  <si>
    <t>徐俊涛、何伟民</t>
  </si>
  <si>
    <t>1.未查行程码；2.饮水机摆放与儿童活动场所分开，但未设置防止儿童接触的保护措施；3.消毒液未贴启动日期，口罩有效期剩1个月</t>
  </si>
  <si>
    <t>1.所有人员进出都需查行程码；2.设置防止儿童接触的保护措施；3.科学防疫，清理过期防疫物资</t>
  </si>
  <si>
    <t>1.免洗手消毒液（剂）、75%喷雾酒精等物品未注明失效日期启用人；2.无儿童专用洗手间、场所防滑、防撞等措施；3.饮水机摆放未与儿童活动场所分开，未放置防止儿童接触的保护措施；4.消毒记录表不具体</t>
  </si>
  <si>
    <t>1.重视疫情防控，相关防疫物资启用后注明启用日期失效日期启用人；2.重视安全工作，消除安全隐患，设置防止儿童接触的保护措施；3.改进消杀记录表；4.落实落细各项疫情防控工作</t>
  </si>
  <si>
    <t>东湖街道</t>
  </si>
  <si>
    <t>罗湖区布心路1023号东乐花园乐康楼3层</t>
  </si>
  <si>
    <t>张奎彪、董雅涛</t>
  </si>
  <si>
    <t>门口未安排专人去值守，未测体温</t>
  </si>
  <si>
    <t>进出口应设置专门值守，并做好测体温，登记等。加强提醒佩戴口罩</t>
  </si>
  <si>
    <t>防疫物资开启未贴上启用日期，部分人员未佩戴口罩</t>
  </si>
  <si>
    <t>防疫物资开启式用后建议贴上开启日期，提醒佩戴口罩</t>
  </si>
  <si>
    <t>深圳市罗湖区文锦北路与洪湖一街交汇处合正锦湖逸园裙楼2层221.222</t>
  </si>
  <si>
    <t>防疫物资开启未贴启用日期等信息</t>
  </si>
  <si>
    <t>建议防控物资开启使用后贴使用日期、启用人等</t>
  </si>
  <si>
    <t>欧文娟</t>
  </si>
  <si>
    <t>外卖与快递未分开放置，由于疫情工作人员在老家无法现场调取监控只能看部分录频。洗手液、消毒液未贴启动日期，启用人，失效日期</t>
  </si>
  <si>
    <t>外卖与快递设置两个分开的放置点，洗手液、消毒液贴上启动标签，失效日期启用人</t>
  </si>
  <si>
    <t>开启的洗手液，酒精未贴启用日期，失效日期启用人</t>
  </si>
  <si>
    <t>完善开启的洗手液、酒精的启用日期、失效日期、启用人（粘贴）科学防疫</t>
  </si>
  <si>
    <t>1.未设置外卖，快递放置区；2.消毒记录上与实际时间对不上；3.教师上课时未规范戴口罩；4.防疫室设置不规范</t>
  </si>
  <si>
    <t>1.建议分开单独放置快递外卖放置区并消毒；2.合理规划防疫室；3.消毒记录准确记录；4.加强要求佩戴口罩</t>
  </si>
  <si>
    <t>南山区桃源村单身公寓综合楼203</t>
  </si>
  <si>
    <t xml:space="preserve">欧文娟 张巧敏 </t>
  </si>
  <si>
    <t>1.缺乏离返粤排查制度；2.现场未查看到台账；3.未设置安全责任人；4.防滑防撞设施不完善</t>
  </si>
  <si>
    <t>1.建立隔离返粤排查表；2.建立台账，并完善台账包含的信息；3.每间功能用房设置安全责任人并贴在显著位置；4.完善功能室防滑防撞措施</t>
  </si>
  <si>
    <t>1.老师家长未佩戴口罩2.防疫物品开启后未贴使用开启日期</t>
  </si>
  <si>
    <t>提醒佩戴口罩，防疫物资开启后贴上开启日期</t>
  </si>
  <si>
    <t xml:space="preserve"> 23116617
18002549480</t>
  </si>
  <si>
    <t>消毒剂过期，口罩剩一个月到期</t>
  </si>
  <si>
    <t>更换不合格的防疫物资，重视疫情防控工作</t>
  </si>
  <si>
    <t>1.进出人员管控：未查验行程码；2.消毒液开启未标明启用人及失效日期；3.洗手间未设置防滑措施，插座未设置保护措施；4.饮水机摆放处未与儿童活动场所分开且未设置保护措施</t>
  </si>
  <si>
    <t>1.加强查验行程码、粤康码的工作；2.消毒液启用时标明启用人、失效日期；3.洗手间加设防滑措施、插座设置防护措施；4.饮水机放置于其他位置并设立隔板等保护措施。</t>
  </si>
  <si>
    <t>南山街道</t>
  </si>
  <si>
    <t>随机点取监控7月14日上午7点左右人员进出无人在门口执勤自由出入，免洗洗手液75%喷雾酒精开启后未注明开瓶启用日期，失效日期，启用人数，移动电源底座未设置防止儿童触碰的保护措施</t>
  </si>
  <si>
    <t>重视疫情工作科学开展防疫工作，清理过期防疫物资，在有效范围内使用。启用的免洗洗手液消毒剂酒精贴上开启日期，失效日期启用人等。重视安全工作</t>
  </si>
  <si>
    <t>消毒物品开启后未贴启用日期</t>
  </si>
  <si>
    <t>1.消毒用品开启使用后贴上开启时间；2.饮水机更换儿童使用饮水机或固定水温的饮水机</t>
  </si>
  <si>
    <t>教师家长未规范佩戴口罩</t>
  </si>
  <si>
    <t>加强要求佩戴口罩，已被用防疫物资贴开启日期</t>
  </si>
  <si>
    <t>深圳市南山区晴晴言语康复服务中心</t>
  </si>
  <si>
    <t>深圳市南山区南商路深蓝公寓二楼216</t>
  </si>
  <si>
    <t>伍雪瑜</t>
  </si>
  <si>
    <t>监控下部分老师家长未佩戴口罩</t>
  </si>
  <si>
    <t>要求提高知识教育，提高人群佩戴口罩</t>
  </si>
  <si>
    <t>深圳市慈爱特殊儿童康复中心</t>
  </si>
  <si>
    <t>宝安区新安街道宝民社区前进一路139号3A08</t>
  </si>
  <si>
    <t>徐俊涛 张巧敏</t>
  </si>
  <si>
    <t>1.康复场所外未设置快递和外卖放置区域，未进行严格消毒后静置30分钟；2免洗手消毒液（剂），开启后未注明启用日期、失效日期、启用人等信息；3.插座未做防护，饮水机未做防护（高温）</t>
  </si>
  <si>
    <t>1.科学的防疫。设置快递和外卖防止区域，并进行严格消毒，防疫物品开启后注明启用时间、失效日期、启用人等信息；2.重视安全生产工作，插座和饮水机设置防止儿童触碰的保护措施</t>
  </si>
  <si>
    <t xml:space="preserve">启音言语康复科技（深圳）有限公司宝安分公司 </t>
  </si>
  <si>
    <t>陈东盛</t>
  </si>
  <si>
    <t>0755-23729553
13714308293</t>
  </si>
  <si>
    <t>张奎彪、欧文娟、董雅涛、何伟民</t>
  </si>
  <si>
    <t>饮水机过烫，无法调温度，存在安全隐患</t>
  </si>
  <si>
    <t>建议更换可调温度饮水机</t>
  </si>
  <si>
    <t>1.防疫物资开启后未注明开启时间、失效日期、启用人；2有部分插座太低，未做防电保护。</t>
  </si>
  <si>
    <t>1.完善防疫物资使用；2.做好防触电工作。</t>
  </si>
  <si>
    <t>招商街道</t>
  </si>
  <si>
    <t>深圳迪普教育科技有限公司（原深圳因心教育发展有限公司）</t>
  </si>
  <si>
    <t>南山区兴华路南海意库6栋412室</t>
  </si>
  <si>
    <t>贺金锭</t>
  </si>
  <si>
    <t>防疫物品未在开启使用后注明失效日期、启用人等</t>
  </si>
  <si>
    <t>注意完善防疫工作细节</t>
  </si>
  <si>
    <t>黄河</t>
  </si>
  <si>
    <t>1.教师家长未规范佩戴口罩；2.防疫物品未在开启使用后注明失效日期、启用人等</t>
  </si>
  <si>
    <t>1.对家长加强提醒，佩戴口罩；2.防疫物资开启后须标明启用人、启用日期、失效日期。</t>
  </si>
  <si>
    <t>1.开启的洗手消毒液等物品未注明开瓶启用日期、失效日期、启用人等信息；2.人员进入机构未查验行程码；3.疫苗接种台账不完善，缺接种时间；</t>
  </si>
  <si>
    <t>1.完善相关信息，启用的免洗手消毒液等物品须注明启用日期、启用人、失效日期等；2.重视疫情防控工作，严格落实进入口各项检查工作</t>
  </si>
  <si>
    <t>沙头角街道</t>
  </si>
  <si>
    <t>盐田区沙头角径口村63号</t>
  </si>
  <si>
    <t>消毒记录布详细，移动或固定电源插座未设置防止儿童触碰的保护措施，公共卫生间没有消毒台账</t>
  </si>
  <si>
    <t>改善记录（消毒记录，台账）详细，注重安全生产，设置防止儿童触碰的保护措施</t>
  </si>
  <si>
    <t>1.一码通未及时更新；2.隔离室未配备防疫物资；3.防疫物资为有贴时间等信息；4.紫外线灯部分已坏监控与消毒记录不完全匹配；5.部分家长老师未佩戴口罩</t>
  </si>
  <si>
    <t>对以上五点问题及时整改</t>
  </si>
  <si>
    <t>深圳市民爱特殊儿童福利院</t>
  </si>
  <si>
    <t>福田区下梅林龙尾路福利工业区单身公寓2楼</t>
  </si>
  <si>
    <t>熊雯</t>
  </si>
  <si>
    <t>董雅涛、何伟民</t>
  </si>
  <si>
    <t>1.监控无法查询；2.热水壶烧水存在隐患</t>
  </si>
  <si>
    <t>1.防疫物资开启使用后贴上使用日期；2.完善监控系统；3.热水壶烧水加强防烫</t>
  </si>
  <si>
    <t>防疫物资过期，消毒液酒精等均过期。未设置防止儿童接触的保护措施</t>
  </si>
  <si>
    <t>更换并处理过期防疫物资注重安全，设置防止儿童接触保护措施</t>
  </si>
  <si>
    <t>福田街道</t>
  </si>
  <si>
    <t>福田区福田保税区市花路21号富林大厦A座首层</t>
  </si>
  <si>
    <t>现场查阅监控，消杀记录表与时间不一致；抽取2022年7月12号8点-8点半人员进出未体温检测查验健康码行程码；消毒液等物品开瓶后未说明启用日期失效时间启用人</t>
  </si>
  <si>
    <t>重视疫情防控工作，认真落实疫情防控各项措施，立即整改；科学防疫说明物品的启用时间失效日期启用人等</t>
  </si>
  <si>
    <t>1.卫生间台阶加铁皮下不防滑；2.插座未设置防止儿童触碰保护措施</t>
  </si>
  <si>
    <t>1.加强卫生间防滑保护措施；2.设置插座防止儿童触碰保护措施</t>
  </si>
  <si>
    <t>1.饮水机未做预烫保护；2.教师、家长未佩戴口罩</t>
  </si>
  <si>
    <t>1.更换儿童饮水机；2.加强需求，规范佩戴口罩</t>
  </si>
  <si>
    <t>免洗洗手液未贴启用日期有效日期启用人等信息，部分家长未佩戴口罩情况（监控调查发现）</t>
  </si>
  <si>
    <t>科学防疫，粘贴启用时间有效日期启用人等信息，提醒家长佩戴口罩</t>
  </si>
  <si>
    <t>外来人员未消毒，门未设置防夹手措施</t>
  </si>
  <si>
    <t>外来人员加强消毒，安装夹手保护措施</t>
  </si>
  <si>
    <t>1.消毒记录不完善，消毒流程不规范；2.部分教师未戴口罩；3.部分学生未说明不接种疫苗原因；4.防疫物资开启日期，人，标识未读；5.一码通系统未及时更新</t>
  </si>
  <si>
    <t>1.加强消毒流程；2.加强提醒佩戴口罩；3.更新一码通名单；4.更因疫情物资情况；5.加强监控</t>
  </si>
  <si>
    <t>防疫物资启用后未贴启用日期等信息</t>
  </si>
  <si>
    <t>防疫物资开启使用后，贴上开启日期</t>
  </si>
  <si>
    <t>部分人员未佩戴口罩。墙上无安全组织架构图</t>
  </si>
  <si>
    <t>提醒加强添加安全组织构架图，人员佩戴口罩</t>
  </si>
  <si>
    <t>饮水机处未放置儿童接触的保护措施，开启的洗手液消毒液等需粘贴启用日期失效日期启用人等信息</t>
  </si>
  <si>
    <t>设置防止儿童接触的保护措施，注重安全生产工作，完善消毒洗手液等使用时粘贴启用时间，失效时间启用人等信息的补充科学防疫</t>
  </si>
  <si>
    <t>深圳市福田区梅观路5号深新大厦三楼301</t>
  </si>
  <si>
    <t>83200472
18122090472</t>
  </si>
  <si>
    <t>饮水机存在儿童烫伤隐患</t>
  </si>
  <si>
    <t>完善饮水机摆放，建议更换儿童饮水机</t>
  </si>
  <si>
    <t>坪山街道</t>
  </si>
  <si>
    <t>深圳市坪山区坪山街道深汕路246号投资大厦555室</t>
  </si>
  <si>
    <t>1.消毒记录不完善，消毒流程不规范；2.部分教师未戴口罩；3.进出人员登记表未完善无行程卡记录</t>
  </si>
  <si>
    <t>1.完善消毒记录2.加强提醒，佩戴口罩3.完善外来人员登记表4.增强快递等物品放置处并消毒</t>
  </si>
  <si>
    <t>1.防疫室设置不合格；2.部分人员未接种疫苗未说明原因；3.消杀记录时间与监控时间不匹配</t>
  </si>
  <si>
    <t>1.增加防控室帐篷；2.未接种疫苗人员原因说明；3.增加物品（快递）交接区；4.及时准确做好消杀记录</t>
  </si>
  <si>
    <t>启用的消毒物品未贴启动日期、失效日期启用人等信息</t>
  </si>
  <si>
    <t>科学防疫，粘贴启动日期失效日期启用人等信息</t>
  </si>
  <si>
    <t>洗手间台阶高，部分家长未戴口罩</t>
  </si>
  <si>
    <t>建议洗手间增加一层台阶，加强提醒家长佩戴口罩</t>
  </si>
  <si>
    <t>部分人员未全程佩戴口罩</t>
  </si>
  <si>
    <t>加强提醒佩戴口罩</t>
  </si>
  <si>
    <t>开启的消毒洗手液未粘贴失效日期及启用人</t>
  </si>
  <si>
    <t>科学防疫，完善开启的洗手液失效日期、启用人信息粘贴</t>
  </si>
  <si>
    <t xml:space="preserve">龙岗区横岗街道2013文化创客园B104 </t>
  </si>
  <si>
    <t>部分老师未佩戴口罩，缺乏消防培训及消防照片资料记录，洗手间缺乏防滑措施</t>
  </si>
  <si>
    <t>加强提醒家长佩戴口罩，完善消防培训记录，洗手间加强防滑措施</t>
  </si>
  <si>
    <t>1.查监控发现消杀记录时间与实际时间不符；2.部分家长未佩戴口罩；3.消火栓未设置防撞措施；4.儿童洗手间未设置防滑措施</t>
  </si>
  <si>
    <t>建议保证消杀记录表与实际消杀时间相符，对家长加强提醒佩戴口罩，对消防栓加强防撞措施，儿童洗手间加装防滑措施</t>
  </si>
  <si>
    <t>宝龙街道</t>
  </si>
  <si>
    <t>现场监控损坏（康复楼），大部分监控无法调取，且监控看到人员未佩戴口罩，未调取到消毒视频，部分洗手液未贴启动时期启用人失效日期</t>
  </si>
  <si>
    <t>建议尽快修好监控，保证30天以上的监控记录，对工作人员加强管理及提醒佩戴口罩，洗手液粘贴上启动时间失效日期启用人</t>
  </si>
  <si>
    <t>随机抽查监控在7月9日上午7-8点间教师学员和其他进入场所时，部分未检查场所码测体温等工作部分人员直入康复场所</t>
  </si>
  <si>
    <t>重视疫情防控工作，落实“四个%”疫情防控工作，洗手液需要粘贴启动日期，失效时间，启用人等相关信息。</t>
  </si>
  <si>
    <t>消毒液未粘贴启动日期</t>
  </si>
  <si>
    <t>科学实用消毒液，粘贴启动日期</t>
  </si>
  <si>
    <t>平湖街道</t>
  </si>
  <si>
    <t>洗手液未粘贴启动日期，失效日期，启用人等信息</t>
  </si>
  <si>
    <t>科学防疫，启用洗手液时将启动日期失效时间启用人等信息粘贴上</t>
  </si>
  <si>
    <t>1.饮水机房间过于杂乱热水器放置暴露在外线且乱，饮水机水温100℃，有烫伤风险</t>
  </si>
  <si>
    <t>合理改善净水系统装置，更改可固定水温饮水机</t>
  </si>
  <si>
    <t>坪地街道</t>
  </si>
  <si>
    <t>深圳市龙岗区天天康复中心</t>
  </si>
  <si>
    <t>龙岗区坪地六联顺华街三号</t>
  </si>
  <si>
    <t>部分家长老师未规范佩戴口罩</t>
  </si>
  <si>
    <t>龙岗街道</t>
  </si>
  <si>
    <t>龙岗区龙岗大道6037号华策大厦3A整层</t>
  </si>
  <si>
    <t>84086665
13510630778</t>
  </si>
  <si>
    <t>快递和外卖放置点未区分开，监控更新后未能保存30天记录，未看到消杀视频，消毒剂为贴启动日期</t>
  </si>
  <si>
    <t>建议：1.快递和外卖分开放置且消毒后静置30分钟后拿进；2.保证消杀时间与监控看到的一致；3.消毒液开启时贴上启动日期开启人失效时间</t>
  </si>
  <si>
    <t>深圳市龙岗区龙城街道沙园路阳光天健城一栋二楼心感音健康教育中心</t>
  </si>
  <si>
    <t>消毒记录集体时间，部分消毒液无日期保质期，健康吗台账未及时更新开启后没有注明启用期，隔离室未放置防疫物资，应急预案太简单，未设置快递放置处</t>
  </si>
  <si>
    <t>完善消毒记录，添加具体时间；处理没有日期的消毒液；消毒液开启时贴启动时间有效时间启用人；在隔离室添加防疫物资并及时更新人员健康码及台账；设立快递放置点并消杀后静置30分钟后拿入</t>
  </si>
  <si>
    <t>欧文娟、何伟民</t>
  </si>
  <si>
    <t>深圳市龙岗区龙城街道深惠路398号岗贝大楼3楼A区、4楼A区</t>
  </si>
  <si>
    <t>李依婷</t>
  </si>
  <si>
    <t>0755-84829859
18824582799</t>
  </si>
  <si>
    <t>隔离室未安装规定设置，在机构内部，通风不好，转移不变；消杀记录不清晰时间不准确；大部分家长老师没佩戴口罩消毒液未贴启用日期等</t>
  </si>
  <si>
    <t>重新按规定设置隔离室；完善消杀记录，以各个功能区为单位准确记录消杀时间；加强提醒家长老师佩戴口罩；消毒液开启后粘贴启动时间启用人有效时间</t>
  </si>
  <si>
    <t>部分防疫物资过期消毒等物品口罩剩余有效期一个月</t>
  </si>
  <si>
    <t>清理不符合的防疫物资，科学使用防疫物资</t>
  </si>
  <si>
    <t>1.部分人员未佩戴口罩；2.出入登记本记录不够详细，未按照白名单；3.放学上学人员密度较大；4.防疫物资开启时间过久</t>
  </si>
  <si>
    <t>1.加强提醒佩戴口罩；2.出入登记在训人员按白名单登记，外来人员做单独登记；3.合理控制人员密度，错峰；4.防疫物资开启后建议使用1-2月</t>
  </si>
  <si>
    <t>深圳市蒙恩教育咨询有限公司龙岗分公司</t>
  </si>
  <si>
    <t>少数家长未配带好口罩，门未配备防夹手措施</t>
  </si>
  <si>
    <t>加强提醒家长佩戴口罩，补充配备防夹手设施</t>
  </si>
  <si>
    <t>应急预案未增加</t>
  </si>
  <si>
    <t>增加应急预案</t>
  </si>
  <si>
    <t>1.厕所防滑垫的不防滑；2饮水机未做防烫保护</t>
  </si>
  <si>
    <t>1.配备儿童锁饮水机；2.加强防滑处理</t>
  </si>
  <si>
    <t>没有突发事件紧急工作预案</t>
  </si>
  <si>
    <t>完善制定紧急预案</t>
  </si>
  <si>
    <t>深圳市千叶莲临床心理专科门诊楼</t>
  </si>
  <si>
    <t>深圳市罗湖区翠竹街道翠锦社区田贝四路2号化工大厦东、西2楼东二层1</t>
  </si>
  <si>
    <t>高新家</t>
  </si>
  <si>
    <t>1.防疫物资（口罩不足一个月使用）；2.出入口未安排值守外车人员来无登记要求；3.部分工作人员未佩戴口罩；4.没有儿童专用洗手间；5.饮水机未做防烫措施；6.功能室门口未贴责任人</t>
  </si>
  <si>
    <t>1.储备防疫物资；2.加强外来人员登记管理；3.提醒佩戴口罩；4.更换防烫伤饮水机</t>
  </si>
  <si>
    <t>龙塘社区</t>
  </si>
  <si>
    <t>深圳市龙华区龙塘社区星河传奇花园二期135、136、238/239</t>
  </si>
  <si>
    <t>徐俊涛、董雅涛</t>
  </si>
  <si>
    <t>部分防疫物资过期</t>
  </si>
  <si>
    <t>更换过期防疫物资</t>
  </si>
  <si>
    <t>深圳市宝安区西乡银田路20号</t>
  </si>
  <si>
    <t>张凤杏</t>
  </si>
  <si>
    <t>饮水机水温过高</t>
  </si>
  <si>
    <t>建议固定饮水机温度恒温45℃以下</t>
  </si>
  <si>
    <t>福中一路</t>
  </si>
  <si>
    <t>耳目一新听力言语教育（深圳）有限公司</t>
  </si>
  <si>
    <t>深圳市福田区福中一路1006号瑞思教育城3楼309室</t>
  </si>
  <si>
    <t>1.消杀记录不详细，较简单；2.免洗洗手液75%喷雾酒精消杀等物品未说明开瓶的启用时间有效时间启用人；3.未有儿童洗手间；4.现场查阅监控（7月19日8点-9点）工作人员未佩戴口罩，未落实手部消毒，体温检测，行程码和登记</t>
  </si>
  <si>
    <t>重视疫情防控工作，落实疫情防控各项措施，立即整改；免洗洗手液75%喷雾酒精等物品开启后应贴开瓶的启用日期失效时间启用人</t>
  </si>
  <si>
    <t>西丽街道</t>
  </si>
  <si>
    <t>深圳市特儿康复中心</t>
  </si>
  <si>
    <t>南山区西丽北路金盛苑第三层302/303房</t>
  </si>
  <si>
    <t>1.消毒记录过于笼统区域为未标明细；2.消毒防疫用品开启后未贴标签</t>
  </si>
  <si>
    <t>1.完善消毒记录登记表，登记时间明码准确；2.防疫物资开启使用后贴标签，开启日期等</t>
  </si>
  <si>
    <t>深圳市童伴时光特殊儿童康复中心</t>
  </si>
  <si>
    <t>福田区莲花支路1019-3号2楼</t>
  </si>
  <si>
    <t>饮水机温度100℃，且摆放处未设置防止儿童接触的保护措施；免洗洗手液、75%喷雾酒精等物品启用后未标识启用人；消杀记录待完善，记录不清晰</t>
  </si>
  <si>
    <t>注重安全生产工作，增加防止儿童接触的保护措施；粘贴洗手液、75%喷雾酒精等物品注明启用人等信息；完善消杀记录，补充相关信息。</t>
  </si>
  <si>
    <t>1.免洗手消毒液（剂）、75%喷雾酒精等物品未注明失效日期启用人；2.人员进出未进行手部消毒；3.登记时间不具体，只到日期未到具体时间点</t>
  </si>
  <si>
    <t>1.科学防疫，完善免洗手消毒液（剂）等启用时相关信息的补充；2.执行人员进出需手部消毒的环节完善信息登记（进出口）登记时间具体到时间点；3.快递、包裹严格消毒并静置30分钟才可拿入机构</t>
  </si>
  <si>
    <t>查8月1日监控（9:00-11:00）未查人员行程码，未进行手部消毒</t>
  </si>
  <si>
    <t>科学防疫，重视疫情防控工作落实各项疫情举措，严格管控人员出入口，落实“4个%”</t>
  </si>
  <si>
    <t>新桥街道</t>
  </si>
  <si>
    <t>深圳市宝安新桥街道沙企社区西部茶城</t>
  </si>
  <si>
    <t>滕梅</t>
  </si>
  <si>
    <t>有消毒记录但不详细，缺具体物品设施，公共接触物消毒记录</t>
  </si>
  <si>
    <t>完善消毒记录</t>
  </si>
  <si>
    <t>1.未单独设置快递点；2.部分人员未按要求佩戴口罩；3.消毒记录不够细化；4.防疫物资开启后未贴开启日期等标签</t>
  </si>
  <si>
    <t>1.门口设置快递点，并消毒；2.加强提醒佩戴口罩；3.消毒记录把各功能室细化消毒；4.防疫物资开启后贴完整标签</t>
  </si>
  <si>
    <t>1.快递，外卖未分开放置；2.部分人员未佩戴口罩；3.防疫物资没贴失效日期等标志；4.部分消毒记录没有具体时间</t>
  </si>
  <si>
    <t>1.快递外卖分开区域放置；2.加强提醒佩戴口罩；3.防疫物资开启后贴启用日期等；4.消毒记录须记录具体时间</t>
  </si>
  <si>
    <t>欧文娟 张巧敏 何伟民</t>
  </si>
  <si>
    <t>1.隔离室内未存放防疫物资；2.未设置安全责任人；3.洗手间未设置防滑防撞措施；4.查阅监控部分损坏，未看到人员进出防控视频</t>
  </si>
  <si>
    <t>1.隔离室内增加防疫物资；2.设置每个房间的安全责任人；3.洗手间加强防滑防撞措施；4.修好监控，确保纪录保持30天以上，做好进出人员管理制度</t>
  </si>
  <si>
    <t>宝安区84区裕安西路宝安区体育中心游泳馆东区地下室</t>
  </si>
  <si>
    <t>免洗消毒液、75%喷雾究竟开启后为注明启用日期、失效日期、启用人等信息（部分）；饮水机未放止防止儿童接触的保护措施</t>
  </si>
  <si>
    <t>科学防疫，完善开启消毒物品开启后的信息粘贴内容；安全生产。消除隐患，防止儿童接触的保护措施</t>
  </si>
  <si>
    <t>徐俊涛 董雅涛</t>
  </si>
  <si>
    <t>儿童洗手间缺乏防撞防滑措施</t>
  </si>
  <si>
    <t>在儿童洗手间添加防滑防撞措施</t>
  </si>
  <si>
    <t>1.未建立离返奥情况排查制度；2.现场未提供消杀记录；3.由于场地变更监控未投入，使用无法查看；4.消毒液未标失效日期、启用人等信息；5.安全出口未标识；6.没有儿童专用洗手间，公共洗手间没有防滑防撞防跌倒措施；7.部分电源插座未作保护措施</t>
  </si>
  <si>
    <t>1.落实人员离返粤管理制度；2.做好信长缩小啥工作，并做好记录；3.监控设备在正式康复前投入使用，并保持要求的记录时间段；4。消毒液按要求做好标识；5.安全出口明显标识；6.须儿童专用洗手间，并做好防滑防撞防跌倒措施；7.电源插座设置放儿童触碰措施</t>
  </si>
  <si>
    <t>1.防疫物资使用过仍散在物资储备区（防护服）；2.失效日期标错</t>
  </si>
  <si>
    <t>1.使用过的防疫物资不可与未使用的放在一起；2.开启使用后失效日期为1-2月</t>
  </si>
  <si>
    <t>1.部分工作人员未佩戴口罩；2.洗手液未标记启用日期等信息3.未登记行程卡</t>
  </si>
  <si>
    <t>1.落实全员口罩佩戴；2.洗手液等标记日期；3.全程控制人员密度</t>
  </si>
  <si>
    <t>董雅涛、何伟民、欧文娟</t>
  </si>
  <si>
    <t>1.隔离室未放置防疫物资；2.防疫物资开启时失效日期填写错误</t>
  </si>
  <si>
    <t>1.隔离室加放防疫物资、消毒用品等；2.防疫物资开启后失效日期一般1-2月</t>
  </si>
  <si>
    <t>深圳市残疾儿童康复服务定点机构总名单（第一季度）</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</si>
</sst>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yyyy&quot;年&quot;m&quot;月&quot;d&quot;日&quot;;@"/>
  </numFmts>
  <fonts count="31" x14ac:knownFonts="1">
    <font>
      <sz val="11"/>
      <color theme="1"/>
      <name val="宋体"/>
      <charset val="134"/>
      <scheme val="minor"/>
    </font>
    <font>
      <b/>
      <sz val="36"/>
      <color rgb="FF000000"/>
      <name val="宋体"/>
      <charset val="134"/>
    </font>
    <font>
      <sz val="11"/>
      <color rgb="FF000000"/>
      <name val="宋体"/>
      <charset val="134"/>
    </font>
    <font>
      <sz val="10"/>
      <color theme="1"/>
      <name val="宋体"/>
      <charset val="134"/>
      <scheme val="minor"/>
    </font>
    <font>
      <sz val="10"/>
      <color rgb="FF000000"/>
      <name val="宋体"/>
      <charset val="134"/>
      <scheme val="minor"/>
    </font>
    <font>
      <sz val="11"/>
      <color rgb="FF000000"/>
      <name val="宋体"/>
      <charset val="134"/>
      <scheme val="minor"/>
    </font>
    <font>
      <b/>
      <sz val="26"/>
      <color rgb="FF000000"/>
      <name val="宋体"/>
      <charset val="134"/>
    </font>
    <font>
      <sz val="26"/>
      <color theme="1"/>
      <name val="宋体"/>
      <charset val="134"/>
      <scheme val="minor"/>
    </font>
    <font>
      <b/>
      <sz val="14"/>
      <color rgb="FF000000"/>
      <name val="宋体"/>
      <charset val="134"/>
    </font>
    <font>
      <sz val="9"/>
      <color rgb="FF000000"/>
      <name val="宋体"/>
      <charset val="134"/>
      <scheme val="minor"/>
    </font>
    <font>
      <sz val="9"/>
      <color rgb="FF000000"/>
      <name val="宋体"/>
      <charset val="134"/>
    </font>
    <font>
      <sz val="10"/>
      <color rgb="FF000000"/>
      <name val="宋体"/>
      <charset val="134"/>
    </font>
    <font>
      <b/>
      <sz val="20"/>
      <color rgb="FF000000"/>
      <name val="宋体"/>
      <charset val="134"/>
    </font>
    <font>
      <b/>
      <sz val="11"/>
      <color rgb="FF000000"/>
      <name val="宋体"/>
      <charset val="134"/>
    </font>
    <font>
      <b/>
      <sz val="20"/>
      <color rgb="FF000000"/>
      <name val="宋体"/>
      <charset val="134"/>
      <scheme val="minor"/>
    </font>
    <font>
      <b/>
      <sz val="12"/>
      <color rgb="FF000000"/>
      <name val="宋体"/>
      <charset val="134"/>
      <scheme val="minor"/>
    </font>
    <font>
      <sz val="12"/>
      <color rgb="FF000000"/>
      <name val="宋体"/>
      <charset val="134"/>
      <scheme val="minor"/>
    </font>
    <font>
      <sz val="12"/>
      <color rgb="FF000000"/>
      <name val="宋体"/>
      <charset val="134"/>
    </font>
    <font>
      <sz val="9"/>
      <color theme="1"/>
      <name val="宋体"/>
      <charset val="134"/>
      <scheme val="minor"/>
    </font>
    <font>
      <sz val="8"/>
      <color theme="1"/>
      <name val="宋体"/>
      <charset val="134"/>
      <scheme val="minor"/>
    </font>
    <font>
      <b/>
      <sz val="22"/>
      <color rgb="FF000000"/>
      <name val="宋体"/>
      <charset val="134"/>
      <scheme val="minor"/>
    </font>
    <font>
      <b/>
      <sz val="10"/>
      <color rgb="FF000000"/>
      <name val="宋体"/>
      <charset val="134"/>
      <scheme val="minor"/>
    </font>
    <font>
      <b/>
      <sz val="9"/>
      <color rgb="FF000000"/>
      <name val="宋体"/>
      <charset val="134"/>
      <scheme val="minor"/>
    </font>
    <font>
      <b/>
      <sz val="8"/>
      <color rgb="FF000000"/>
      <name val="宋体"/>
      <charset val="134"/>
      <scheme val="minor"/>
    </font>
    <font>
      <sz val="8"/>
      <color rgb="FF000000"/>
      <name val="宋体"/>
      <charset val="134"/>
      <scheme val="minor"/>
    </font>
    <font>
      <sz val="8"/>
      <color rgb="FF000000"/>
      <name val="宋体"/>
      <charset val="134"/>
    </font>
    <font>
      <sz val="8"/>
      <color rgb="FFFF0000"/>
      <name val="宋体"/>
      <charset val="134"/>
      <scheme val="minor"/>
    </font>
    <font>
      <sz val="12"/>
      <name val="宋体"/>
      <charset val="134"/>
    </font>
    <font>
      <b/>
      <u/>
      <sz val="14"/>
      <color rgb="FF000000"/>
      <name val="宋体"/>
      <charset val="134"/>
    </font>
    <font>
      <sz val="9"/>
      <color rgb="FF212529"/>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diagonalUp="1" diagonalDown="1">
      <left style="thin">
        <color rgb="FF000000"/>
      </left>
      <right style="thin">
        <color rgb="FF000000"/>
      </right>
      <top style="thin">
        <color rgb="FF000000"/>
      </top>
      <bottom/>
      <diagonal style="thin">
        <color rgb="FF000000"/>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alignment vertical="center"/>
    </xf>
  </cellStyleXfs>
  <cellXfs count="225">
    <xf numFmtId="0" fontId="0" fillId="0" borderId="0" xfId="0">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vertical="center" wrapText="1"/>
    </xf>
    <xf numFmtId="14" fontId="0" fillId="0" borderId="1" xfId="0" applyNumberForma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vertical="center" wrapText="1"/>
    </xf>
    <xf numFmtId="14" fontId="2"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Border="1" applyAlignment="1">
      <alignment vertical="center" wrapText="1"/>
    </xf>
    <xf numFmtId="14" fontId="0" fillId="0" borderId="1" xfId="0" applyNumberFormat="1" applyBorder="1">
      <alignment vertical="center"/>
    </xf>
    <xf numFmtId="0" fontId="0" fillId="0" borderId="1" xfId="0" applyBorder="1">
      <alignment vertical="center"/>
    </xf>
    <xf numFmtId="0" fontId="2" fillId="0" borderId="1" xfId="0" applyFont="1" applyBorder="1">
      <alignment vertical="center"/>
    </xf>
    <xf numFmtId="0" fontId="2" fillId="0" borderId="5" xfId="0" applyFont="1" applyBorder="1">
      <alignment vertical="center"/>
    </xf>
    <xf numFmtId="0" fontId="0" fillId="0" borderId="6" xfId="0" applyBorder="1">
      <alignment vertical="center"/>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9" xfId="0"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10" fillId="2" borderId="1" xfId="0" applyFont="1" applyFill="1" applyBorder="1" applyAlignment="1">
      <alignment horizontal="left" vertical="center" wrapText="1"/>
    </xf>
    <xf numFmtId="0" fontId="2" fillId="0" borderId="10" xfId="0" applyFont="1" applyBorder="1" applyAlignment="1">
      <alignment vertical="center" wrapText="1"/>
    </xf>
    <xf numFmtId="0" fontId="3" fillId="0" borderId="0" xfId="0" applyFont="1" applyAlignment="1">
      <alignment horizontal="center" vertical="center"/>
    </xf>
    <xf numFmtId="14" fontId="5" fillId="0" borderId="1" xfId="0" applyNumberFormat="1" applyFont="1" applyBorder="1">
      <alignment vertical="center"/>
    </xf>
    <xf numFmtId="0" fontId="11" fillId="0" borderId="7" xfId="0" applyFont="1" applyBorder="1" applyAlignment="1">
      <alignment horizontal="center" vertical="center"/>
    </xf>
    <xf numFmtId="0" fontId="0" fillId="0" borderId="7" xfId="0" applyBorder="1" applyAlignment="1">
      <alignment vertical="center" wrapText="1"/>
    </xf>
    <xf numFmtId="14" fontId="5" fillId="0" borderId="7" xfId="0" applyNumberFormat="1" applyFont="1" applyBorder="1">
      <alignment vertical="center"/>
    </xf>
    <xf numFmtId="0" fontId="2" fillId="0" borderId="7" xfId="0" applyFont="1" applyBorder="1" applyAlignment="1">
      <alignment vertical="center" wrapText="1"/>
    </xf>
    <xf numFmtId="0" fontId="5" fillId="2" borderId="9" xfId="0" applyFont="1" applyFill="1" applyBorder="1" applyAlignment="1">
      <alignment horizontal="center" vertical="center" wrapText="1"/>
    </xf>
    <xf numFmtId="14" fontId="5" fillId="0" borderId="9" xfId="0" applyNumberFormat="1" applyFont="1" applyBorder="1">
      <alignment vertical="center"/>
    </xf>
    <xf numFmtId="0" fontId="2" fillId="2" borderId="9"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vertical="center" wrapText="1"/>
    </xf>
    <xf numFmtId="0" fontId="11" fillId="0" borderId="1" xfId="0" applyFont="1" applyBorder="1" applyAlignment="1">
      <alignment vertical="center" wrapText="1"/>
    </xf>
    <xf numFmtId="0" fontId="10" fillId="2" borderId="1" xfId="0" applyFont="1" applyFill="1" applyBorder="1" applyAlignment="1">
      <alignment horizontal="center" vertical="center" wrapText="1"/>
    </xf>
    <xf numFmtId="0" fontId="2" fillId="0" borderId="0" xfId="0" applyFont="1" applyAlignment="1">
      <alignment vertical="center" wrapText="1"/>
    </xf>
    <xf numFmtId="0" fontId="0" fillId="0" borderId="3" xfId="0" applyBorder="1" applyAlignment="1">
      <alignment vertical="center" wrapText="1"/>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11" fillId="0" borderId="1" xfId="0" applyFont="1" applyBorder="1">
      <alignment vertical="center"/>
    </xf>
    <xf numFmtId="0" fontId="11"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lignment vertical="center"/>
    </xf>
    <xf numFmtId="0" fontId="11" fillId="2" borderId="1" xfId="0" applyFont="1" applyFill="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2"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6"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14" fontId="5" fillId="0" borderId="1" xfId="0" applyNumberFormat="1"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14" fontId="5" fillId="0" borderId="9"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lignment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1" fillId="0" borderId="0" xfId="0" applyFont="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 fillId="0" borderId="1" xfId="0" applyFont="1" applyBorder="1" applyAlignment="1">
      <alignment horizontal="left" vertical="center" wrapText="1"/>
    </xf>
    <xf numFmtId="178" fontId="9" fillId="0" borderId="1"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31" fontId="9"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9" fillId="0" borderId="1" xfId="0" applyFont="1" applyBorder="1" applyAlignment="1" applyProtection="1">
      <alignment horizontal="center" vertical="center" wrapText="1"/>
      <protection locked="0"/>
    </xf>
    <xf numFmtId="0" fontId="24" fillId="0" borderId="9" xfId="0" applyFont="1" applyBorder="1" applyAlignment="1">
      <alignment horizontal="center" vertical="center" wrapText="1"/>
    </xf>
    <xf numFmtId="0" fontId="10" fillId="0" borderId="1" xfId="0" applyFont="1" applyBorder="1" applyAlignment="1">
      <alignment horizontal="center" vertical="center"/>
    </xf>
    <xf numFmtId="31" fontId="9" fillId="0" borderId="1" xfId="0" applyNumberFormat="1" applyFont="1" applyBorder="1" applyAlignment="1">
      <alignment horizontal="center" vertical="center"/>
    </xf>
    <xf numFmtId="0" fontId="9" fillId="0" borderId="1" xfId="0" applyFont="1" applyBorder="1" applyAlignment="1">
      <alignment horizontal="center" wrapText="1"/>
    </xf>
    <xf numFmtId="0" fontId="26" fillId="0" borderId="1" xfId="0" applyFont="1" applyBorder="1" applyAlignment="1">
      <alignment horizontal="center" vertical="center" wrapText="1"/>
    </xf>
    <xf numFmtId="31"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0" fillId="0" borderId="9" xfId="0" applyFont="1" applyBorder="1" applyAlignment="1">
      <alignment horizontal="center" vertical="center"/>
    </xf>
    <xf numFmtId="0" fontId="3" fillId="0" borderId="9" xfId="0" applyFont="1" applyBorder="1" applyAlignment="1">
      <alignment horizontal="left" vertical="center" wrapText="1"/>
    </xf>
    <xf numFmtId="31" fontId="18" fillId="0" borderId="9" xfId="0" applyNumberFormat="1" applyFont="1" applyBorder="1" applyAlignment="1">
      <alignment horizontal="center" vertical="center" wrapText="1"/>
    </xf>
    <xf numFmtId="0" fontId="24"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24" fillId="0" borderId="9" xfId="0" applyFont="1" applyBorder="1" applyAlignment="1">
      <alignment horizontal="center" vertical="center"/>
    </xf>
    <xf numFmtId="0" fontId="18" fillId="0" borderId="7" xfId="0" applyFont="1" applyBorder="1" applyAlignment="1">
      <alignment horizontal="center" vertical="center" wrapText="1"/>
    </xf>
    <xf numFmtId="0" fontId="24" fillId="0" borderId="3"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10" fillId="0" borderId="0" xfId="0" applyFont="1" applyAlignment="1">
      <alignment horizontal="right" vertical="center" wrapText="1"/>
    </xf>
    <xf numFmtId="0" fontId="9" fillId="0" borderId="0" xfId="0" applyFont="1" applyAlignment="1">
      <alignment horizontal="right" vertical="center"/>
    </xf>
    <xf numFmtId="0" fontId="24" fillId="0" borderId="0" xfId="0" applyFont="1" applyAlignment="1">
      <alignment horizontal="right" vertical="center"/>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22" fillId="0" borderId="1" xfId="0" applyFont="1" applyBorder="1" applyAlignment="1">
      <alignment horizontal="center" vertical="center" textRotation="255" wrapText="1"/>
    </xf>
    <xf numFmtId="0" fontId="22" fillId="0" borderId="9" xfId="0" applyFont="1" applyBorder="1" applyAlignment="1">
      <alignment horizontal="center" vertical="center" textRotation="255" wrapText="1"/>
    </xf>
    <xf numFmtId="0" fontId="22" fillId="0" borderId="11" xfId="0" applyFont="1" applyBorder="1" applyAlignment="1">
      <alignment horizontal="center" vertical="center" textRotation="255" wrapText="1"/>
    </xf>
    <xf numFmtId="0" fontId="22" fillId="0" borderId="12" xfId="0" applyFont="1" applyBorder="1" applyAlignment="1">
      <alignment horizontal="center" vertical="center" textRotation="255" wrapText="1"/>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9" fillId="0" borderId="12" xfId="0" applyFont="1" applyBorder="1" applyAlignment="1">
      <alignment horizontal="left" vertical="center" wrapText="1"/>
    </xf>
    <xf numFmtId="0" fontId="10" fillId="0" borderId="1" xfId="0" applyFont="1" applyBorder="1" applyAlignment="1">
      <alignment horizontal="left" vertical="center" wrapText="1"/>
    </xf>
    <xf numFmtId="0" fontId="9"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19" fillId="0" borderId="3" xfId="0" applyFont="1" applyBorder="1" applyAlignment="1">
      <alignment horizontal="center" vertical="center"/>
    </xf>
    <xf numFmtId="0" fontId="25"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2"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6" fillId="0" borderId="9"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14" fontId="5" fillId="0" borderId="1"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17" fillId="0" borderId="9"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14" fillId="0" borderId="0" xfId="0" applyFont="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14" fontId="11" fillId="0" borderId="1" xfId="0" applyNumberFormat="1" applyFont="1" applyBorder="1" applyAlignment="1">
      <alignment horizontal="center" vertical="center" wrapText="1"/>
    </xf>
    <xf numFmtId="14" fontId="11" fillId="0" borderId="9"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3"/>
  <sheetViews>
    <sheetView tabSelected="1" zoomScale="130" zoomScaleNormal="130" workbookViewId="0">
      <selection sqref="A1:K1"/>
    </sheetView>
  </sheetViews>
  <sheetFormatPr defaultColWidth="9" defaultRowHeight="14.4" x14ac:dyDescent="0.25"/>
  <cols>
    <col min="1" max="1" width="5" customWidth="1"/>
    <col min="2" max="2" width="5.6640625" customWidth="1"/>
    <col min="3" max="3" width="10" style="53" customWidth="1"/>
    <col min="4" max="4" width="5.88671875" style="53" customWidth="1"/>
    <col min="5" max="5" width="36.44140625" style="87" customWidth="1"/>
    <col min="6" max="6" width="26.88671875" style="88" customWidth="1"/>
    <col min="7" max="7" width="18.109375" style="86" customWidth="1"/>
    <col min="8" max="8" width="28.44140625" style="88" customWidth="1"/>
    <col min="9" max="9" width="11.109375" style="85" customWidth="1"/>
    <col min="10" max="10" width="14" style="85" customWidth="1"/>
    <col min="11" max="11" width="11.109375" style="89" customWidth="1"/>
    <col min="13" max="14" width="10.21875" customWidth="1"/>
    <col min="15" max="15" width="11.109375" customWidth="1"/>
    <col min="16" max="16" width="9.44140625" customWidth="1"/>
  </cols>
  <sheetData>
    <row r="1" spans="1:11" ht="27" customHeight="1" x14ac:dyDescent="0.25">
      <c r="A1" s="128" t="s">
        <v>1260</v>
      </c>
      <c r="B1" s="128"/>
      <c r="C1" s="128"/>
      <c r="D1" s="128"/>
      <c r="E1" s="129"/>
      <c r="F1" s="130"/>
      <c r="G1" s="131"/>
      <c r="H1" s="130"/>
      <c r="I1" s="131"/>
      <c r="J1" s="131"/>
      <c r="K1" s="132"/>
    </row>
    <row r="2" spans="1:11" ht="13.5" customHeight="1" x14ac:dyDescent="0.25">
      <c r="A2" s="93"/>
      <c r="B2" s="94" t="s">
        <v>0</v>
      </c>
      <c r="C2" s="95"/>
      <c r="D2" s="95"/>
      <c r="E2" s="90"/>
      <c r="F2" s="91"/>
      <c r="G2" s="92"/>
      <c r="H2" s="133" t="s">
        <v>1</v>
      </c>
      <c r="I2" s="134"/>
      <c r="J2" s="134"/>
      <c r="K2" s="135"/>
    </row>
    <row r="3" spans="1:11" ht="22.5" customHeight="1" x14ac:dyDescent="0.25">
      <c r="A3" s="96" t="s">
        <v>2</v>
      </c>
      <c r="B3" s="96" t="s">
        <v>3</v>
      </c>
      <c r="C3" s="96" t="s">
        <v>4</v>
      </c>
      <c r="D3" s="96" t="s">
        <v>5</v>
      </c>
      <c r="E3" s="96" t="s">
        <v>6</v>
      </c>
      <c r="F3" s="97" t="s">
        <v>7</v>
      </c>
      <c r="G3" s="98" t="s">
        <v>8</v>
      </c>
      <c r="H3" s="97" t="s">
        <v>9</v>
      </c>
      <c r="I3" s="97" t="s">
        <v>10</v>
      </c>
      <c r="J3" s="97" t="s">
        <v>11</v>
      </c>
      <c r="K3" s="106" t="s">
        <v>12</v>
      </c>
    </row>
    <row r="4" spans="1:11" ht="40.950000000000003" customHeight="1" x14ac:dyDescent="0.25">
      <c r="A4" s="136">
        <v>1</v>
      </c>
      <c r="B4" s="140" t="s">
        <v>13</v>
      </c>
      <c r="C4" s="136" t="s">
        <v>14</v>
      </c>
      <c r="D4" s="136" t="s">
        <v>15</v>
      </c>
      <c r="E4" s="148" t="s">
        <v>16</v>
      </c>
      <c r="F4" s="24" t="s">
        <v>17</v>
      </c>
      <c r="G4" s="100">
        <v>43139</v>
      </c>
      <c r="H4" s="153" t="s">
        <v>18</v>
      </c>
      <c r="I4" s="136" t="s">
        <v>19</v>
      </c>
      <c r="J4" s="136" t="s">
        <v>20</v>
      </c>
      <c r="K4" s="162"/>
    </row>
    <row r="5" spans="1:11" ht="34.950000000000003" customHeight="1" x14ac:dyDescent="0.25">
      <c r="A5" s="136"/>
      <c r="B5" s="140"/>
      <c r="C5" s="136"/>
      <c r="D5" s="136"/>
      <c r="E5" s="148"/>
      <c r="F5" s="24" t="s">
        <v>21</v>
      </c>
      <c r="G5" s="100">
        <v>44842</v>
      </c>
      <c r="H5" s="153"/>
      <c r="I5" s="136"/>
      <c r="J5" s="136"/>
      <c r="K5" s="162"/>
    </row>
    <row r="6" spans="1:11" ht="34.950000000000003" customHeight="1" x14ac:dyDescent="0.25">
      <c r="A6" s="137">
        <v>2</v>
      </c>
      <c r="B6" s="140"/>
      <c r="C6" s="137" t="s">
        <v>14</v>
      </c>
      <c r="D6" s="137" t="s">
        <v>22</v>
      </c>
      <c r="E6" s="149" t="s">
        <v>23</v>
      </c>
      <c r="F6" s="24" t="s">
        <v>24</v>
      </c>
      <c r="G6" s="100">
        <v>43139</v>
      </c>
      <c r="H6" s="154" t="s">
        <v>25</v>
      </c>
      <c r="I6" s="25" t="s">
        <v>26</v>
      </c>
      <c r="J6" s="25">
        <v>19924580889</v>
      </c>
      <c r="K6" s="107"/>
    </row>
    <row r="7" spans="1:11" ht="34.950000000000003" customHeight="1" x14ac:dyDescent="0.25">
      <c r="A7" s="138"/>
      <c r="B7" s="140"/>
      <c r="C7" s="138"/>
      <c r="D7" s="138"/>
      <c r="E7" s="150"/>
      <c r="F7" s="102" t="s">
        <v>27</v>
      </c>
      <c r="G7" s="100">
        <v>44999</v>
      </c>
      <c r="H7" s="155"/>
      <c r="I7" s="75" t="s">
        <v>28</v>
      </c>
      <c r="J7" s="25">
        <v>13418581664</v>
      </c>
      <c r="K7" s="108" t="s">
        <v>29</v>
      </c>
    </row>
    <row r="8" spans="1:11" ht="34.950000000000003" customHeight="1" x14ac:dyDescent="0.25">
      <c r="A8" s="25">
        <v>3</v>
      </c>
      <c r="B8" s="140"/>
      <c r="C8" s="25" t="s">
        <v>30</v>
      </c>
      <c r="D8" s="25" t="s">
        <v>31</v>
      </c>
      <c r="E8" s="99" t="s">
        <v>32</v>
      </c>
      <c r="F8" s="24" t="s">
        <v>33</v>
      </c>
      <c r="G8" s="100">
        <v>43139</v>
      </c>
      <c r="H8" s="24" t="s">
        <v>34</v>
      </c>
      <c r="I8" s="25" t="s">
        <v>35</v>
      </c>
      <c r="J8" s="25" t="s">
        <v>36</v>
      </c>
      <c r="K8" s="107"/>
    </row>
    <row r="9" spans="1:11" ht="34.950000000000003" customHeight="1" x14ac:dyDescent="0.25">
      <c r="A9" s="25">
        <v>4</v>
      </c>
      <c r="B9" s="140"/>
      <c r="C9" s="25" t="s">
        <v>30</v>
      </c>
      <c r="D9" s="25" t="s">
        <v>37</v>
      </c>
      <c r="E9" s="99" t="s">
        <v>38</v>
      </c>
      <c r="F9" s="24" t="s">
        <v>33</v>
      </c>
      <c r="G9" s="100">
        <v>43139</v>
      </c>
      <c r="H9" s="24" t="s">
        <v>39</v>
      </c>
      <c r="I9" s="25" t="s">
        <v>40</v>
      </c>
      <c r="J9" s="25">
        <v>83108836</v>
      </c>
      <c r="K9" s="107"/>
    </row>
    <row r="10" spans="1:11" ht="34.950000000000003" customHeight="1" x14ac:dyDescent="0.25">
      <c r="A10" s="25">
        <v>5</v>
      </c>
      <c r="B10" s="140"/>
      <c r="C10" s="25" t="s">
        <v>41</v>
      </c>
      <c r="D10" s="101" t="s">
        <v>31</v>
      </c>
      <c r="E10" s="99" t="s">
        <v>42</v>
      </c>
      <c r="F10" s="24" t="s">
        <v>43</v>
      </c>
      <c r="G10" s="100">
        <v>43139</v>
      </c>
      <c r="H10" s="24" t="s">
        <v>44</v>
      </c>
      <c r="I10" s="25" t="s">
        <v>45</v>
      </c>
      <c r="J10" s="25" t="s">
        <v>46</v>
      </c>
      <c r="K10" s="107"/>
    </row>
    <row r="11" spans="1:11" ht="42" customHeight="1" x14ac:dyDescent="0.25">
      <c r="A11" s="25">
        <v>6</v>
      </c>
      <c r="B11" s="140"/>
      <c r="C11" s="25" t="s">
        <v>41</v>
      </c>
      <c r="D11" s="101" t="s">
        <v>31</v>
      </c>
      <c r="E11" s="99" t="s">
        <v>47</v>
      </c>
      <c r="F11" s="24" t="s">
        <v>48</v>
      </c>
      <c r="G11" s="100">
        <v>43139</v>
      </c>
      <c r="H11" s="24" t="s">
        <v>49</v>
      </c>
      <c r="I11" s="25" t="s">
        <v>50</v>
      </c>
      <c r="J11" s="25">
        <v>13590462674</v>
      </c>
      <c r="K11" s="109" t="s">
        <v>51</v>
      </c>
    </row>
    <row r="12" spans="1:11" ht="34.950000000000003" customHeight="1" x14ac:dyDescent="0.25">
      <c r="A12" s="136">
        <v>7</v>
      </c>
      <c r="B12" s="140"/>
      <c r="C12" s="136" t="s">
        <v>41</v>
      </c>
      <c r="D12" s="136" t="s">
        <v>15</v>
      </c>
      <c r="E12" s="148" t="s">
        <v>52</v>
      </c>
      <c r="F12" s="24" t="s">
        <v>53</v>
      </c>
      <c r="G12" s="100">
        <v>43306</v>
      </c>
      <c r="H12" s="156" t="s">
        <v>54</v>
      </c>
      <c r="I12" s="136" t="s">
        <v>55</v>
      </c>
      <c r="J12" s="136" t="s">
        <v>56</v>
      </c>
      <c r="K12" s="162"/>
    </row>
    <row r="13" spans="1:11" ht="34.950000000000003" customHeight="1" x14ac:dyDescent="0.25">
      <c r="A13" s="136"/>
      <c r="B13" s="140"/>
      <c r="C13" s="136"/>
      <c r="D13" s="136"/>
      <c r="E13" s="148"/>
      <c r="F13" s="24" t="s">
        <v>27</v>
      </c>
      <c r="G13" s="100">
        <v>44362</v>
      </c>
      <c r="H13" s="153"/>
      <c r="I13" s="136"/>
      <c r="J13" s="136"/>
      <c r="K13" s="162"/>
    </row>
    <row r="14" spans="1:11" ht="34.950000000000003" customHeight="1" x14ac:dyDescent="0.25">
      <c r="A14" s="25">
        <v>8</v>
      </c>
      <c r="B14" s="140"/>
      <c r="C14" s="25" t="s">
        <v>41</v>
      </c>
      <c r="D14" s="25" t="s">
        <v>57</v>
      </c>
      <c r="E14" s="99" t="s">
        <v>58</v>
      </c>
      <c r="F14" s="24" t="s">
        <v>59</v>
      </c>
      <c r="G14" s="100">
        <v>43139</v>
      </c>
      <c r="H14" s="24" t="s">
        <v>60</v>
      </c>
      <c r="I14" s="25" t="s">
        <v>61</v>
      </c>
      <c r="J14" s="25" t="s">
        <v>62</v>
      </c>
      <c r="K14" s="107"/>
    </row>
    <row r="15" spans="1:11" ht="34.950000000000003" customHeight="1" x14ac:dyDescent="0.25">
      <c r="A15" s="136">
        <v>9</v>
      </c>
      <c r="B15" s="140"/>
      <c r="C15" s="136" t="s">
        <v>41</v>
      </c>
      <c r="D15" s="136" t="s">
        <v>15</v>
      </c>
      <c r="E15" s="148" t="s">
        <v>63</v>
      </c>
      <c r="F15" s="24" t="s">
        <v>59</v>
      </c>
      <c r="G15" s="100">
        <v>43306</v>
      </c>
      <c r="H15" s="153" t="s">
        <v>64</v>
      </c>
      <c r="I15" s="25" t="s">
        <v>65</v>
      </c>
      <c r="J15" s="25">
        <v>13500053720</v>
      </c>
      <c r="K15" s="107"/>
    </row>
    <row r="16" spans="1:11" ht="34.950000000000003" customHeight="1" x14ac:dyDescent="0.25">
      <c r="A16" s="136"/>
      <c r="B16" s="140"/>
      <c r="C16" s="136"/>
      <c r="D16" s="136"/>
      <c r="E16" s="148"/>
      <c r="F16" s="24" t="s">
        <v>48</v>
      </c>
      <c r="G16" s="100">
        <v>43613</v>
      </c>
      <c r="H16" s="153"/>
      <c r="I16" s="25" t="s">
        <v>66</v>
      </c>
      <c r="J16" s="25">
        <v>13538222020</v>
      </c>
      <c r="K16" s="107"/>
    </row>
    <row r="17" spans="1:11" ht="34.950000000000003" customHeight="1" x14ac:dyDescent="0.25">
      <c r="A17" s="25">
        <v>10</v>
      </c>
      <c r="B17" s="140"/>
      <c r="C17" s="25" t="s">
        <v>41</v>
      </c>
      <c r="D17" s="25" t="s">
        <v>67</v>
      </c>
      <c r="E17" s="99" t="s">
        <v>68</v>
      </c>
      <c r="F17" s="24" t="s">
        <v>69</v>
      </c>
      <c r="G17" s="100">
        <v>43139</v>
      </c>
      <c r="H17" s="24" t="s">
        <v>70</v>
      </c>
      <c r="I17" s="25" t="s">
        <v>71</v>
      </c>
      <c r="J17" s="25">
        <v>13537538597</v>
      </c>
      <c r="K17" s="107" t="s">
        <v>72</v>
      </c>
    </row>
    <row r="18" spans="1:11" ht="30.75" customHeight="1" x14ac:dyDescent="0.25">
      <c r="A18" s="25">
        <v>11</v>
      </c>
      <c r="B18" s="140"/>
      <c r="C18" s="25" t="s">
        <v>41</v>
      </c>
      <c r="D18" s="25" t="s">
        <v>73</v>
      </c>
      <c r="E18" s="99" t="s">
        <v>74</v>
      </c>
      <c r="F18" s="24" t="s">
        <v>75</v>
      </c>
      <c r="G18" s="100">
        <v>43139</v>
      </c>
      <c r="H18" s="24" t="s">
        <v>76</v>
      </c>
      <c r="I18" s="25" t="s">
        <v>77</v>
      </c>
      <c r="J18" s="25" t="s">
        <v>78</v>
      </c>
      <c r="K18" s="107"/>
    </row>
    <row r="19" spans="1:11" ht="34.950000000000003" customHeight="1" x14ac:dyDescent="0.25">
      <c r="A19" s="25">
        <v>12</v>
      </c>
      <c r="B19" s="140"/>
      <c r="C19" s="25" t="s">
        <v>41</v>
      </c>
      <c r="D19" s="25" t="s">
        <v>57</v>
      </c>
      <c r="E19" s="99" t="s">
        <v>79</v>
      </c>
      <c r="F19" s="24" t="s">
        <v>80</v>
      </c>
      <c r="G19" s="100">
        <v>43139</v>
      </c>
      <c r="H19" s="102" t="s">
        <v>81</v>
      </c>
      <c r="I19" s="25" t="s">
        <v>82</v>
      </c>
      <c r="J19" s="25" t="s">
        <v>83</v>
      </c>
      <c r="K19" s="107"/>
    </row>
    <row r="20" spans="1:11" ht="31.5" customHeight="1" x14ac:dyDescent="0.25">
      <c r="A20" s="25">
        <v>13</v>
      </c>
      <c r="B20" s="140"/>
      <c r="C20" s="25" t="s">
        <v>41</v>
      </c>
      <c r="D20" s="25" t="s">
        <v>57</v>
      </c>
      <c r="E20" s="99" t="s">
        <v>84</v>
      </c>
      <c r="F20" s="24" t="s">
        <v>24</v>
      </c>
      <c r="G20" s="100">
        <v>43592</v>
      </c>
      <c r="H20" s="102" t="s">
        <v>85</v>
      </c>
      <c r="I20" s="25" t="s">
        <v>86</v>
      </c>
      <c r="J20" s="25" t="s">
        <v>87</v>
      </c>
      <c r="K20" s="107"/>
    </row>
    <row r="21" spans="1:11" ht="32.25" customHeight="1" x14ac:dyDescent="0.25">
      <c r="A21" s="136">
        <v>14</v>
      </c>
      <c r="B21" s="140"/>
      <c r="C21" s="136" t="s">
        <v>41</v>
      </c>
      <c r="D21" s="136" t="s">
        <v>37</v>
      </c>
      <c r="E21" s="148" t="s">
        <v>88</v>
      </c>
      <c r="F21" s="102" t="s">
        <v>48</v>
      </c>
      <c r="G21" s="100">
        <v>44864</v>
      </c>
      <c r="H21" s="153" t="s">
        <v>89</v>
      </c>
      <c r="I21" s="25" t="s">
        <v>90</v>
      </c>
      <c r="J21" s="25" t="s">
        <v>91</v>
      </c>
      <c r="K21" s="162"/>
    </row>
    <row r="22" spans="1:11" ht="34.950000000000003" customHeight="1" x14ac:dyDescent="0.25">
      <c r="A22" s="136"/>
      <c r="B22" s="140"/>
      <c r="C22" s="136"/>
      <c r="D22" s="136"/>
      <c r="E22" s="148"/>
      <c r="F22" s="24" t="s">
        <v>24</v>
      </c>
      <c r="G22" s="100">
        <v>43139</v>
      </c>
      <c r="H22" s="153"/>
      <c r="I22" s="25" t="s">
        <v>92</v>
      </c>
      <c r="J22" s="110" t="s">
        <v>93</v>
      </c>
      <c r="K22" s="162"/>
    </row>
    <row r="23" spans="1:11" ht="30" customHeight="1" x14ac:dyDescent="0.25">
      <c r="A23" s="25">
        <v>15</v>
      </c>
      <c r="B23" s="140" t="s">
        <v>13</v>
      </c>
      <c r="C23" s="25" t="s">
        <v>41</v>
      </c>
      <c r="D23" s="25" t="s">
        <v>67</v>
      </c>
      <c r="E23" s="99" t="s">
        <v>68</v>
      </c>
      <c r="F23" s="24" t="s">
        <v>48</v>
      </c>
      <c r="G23" s="100">
        <v>43139</v>
      </c>
      <c r="H23" s="24" t="s">
        <v>94</v>
      </c>
      <c r="I23" s="25" t="s">
        <v>95</v>
      </c>
      <c r="J23" s="25" t="s">
        <v>96</v>
      </c>
      <c r="K23" s="107" t="s">
        <v>97</v>
      </c>
    </row>
    <row r="24" spans="1:11" ht="32.25" customHeight="1" x14ac:dyDescent="0.25">
      <c r="A24" s="136">
        <v>16</v>
      </c>
      <c r="B24" s="140"/>
      <c r="C24" s="136" t="s">
        <v>41</v>
      </c>
      <c r="D24" s="136" t="s">
        <v>98</v>
      </c>
      <c r="E24" s="148" t="s">
        <v>99</v>
      </c>
      <c r="F24" s="24" t="s">
        <v>33</v>
      </c>
      <c r="G24" s="100">
        <v>43139</v>
      </c>
      <c r="H24" s="153" t="s">
        <v>100</v>
      </c>
      <c r="I24" s="136" t="s">
        <v>101</v>
      </c>
      <c r="J24" s="136" t="s">
        <v>102</v>
      </c>
      <c r="K24" s="162"/>
    </row>
    <row r="25" spans="1:11" ht="34.950000000000003" customHeight="1" x14ac:dyDescent="0.25">
      <c r="A25" s="136"/>
      <c r="B25" s="140"/>
      <c r="C25" s="136"/>
      <c r="D25" s="136"/>
      <c r="E25" s="148"/>
      <c r="F25" s="24" t="s">
        <v>103</v>
      </c>
      <c r="G25" s="100">
        <v>44781</v>
      </c>
      <c r="H25" s="153"/>
      <c r="I25" s="136"/>
      <c r="J25" s="136"/>
      <c r="K25" s="162"/>
    </row>
    <row r="26" spans="1:11" ht="34.950000000000003" customHeight="1" x14ac:dyDescent="0.25">
      <c r="A26" s="25">
        <v>17</v>
      </c>
      <c r="B26" s="140"/>
      <c r="C26" s="25" t="s">
        <v>41</v>
      </c>
      <c r="D26" s="25" t="s">
        <v>37</v>
      </c>
      <c r="E26" s="99" t="s">
        <v>104</v>
      </c>
      <c r="F26" s="24" t="s">
        <v>48</v>
      </c>
      <c r="G26" s="100">
        <v>43992</v>
      </c>
      <c r="H26" s="24" t="s">
        <v>105</v>
      </c>
      <c r="I26" s="25" t="s">
        <v>106</v>
      </c>
      <c r="J26" s="25">
        <v>13632560877</v>
      </c>
      <c r="K26" s="107"/>
    </row>
    <row r="27" spans="1:11" ht="34.950000000000003" customHeight="1" x14ac:dyDescent="0.25">
      <c r="A27" s="25">
        <v>18</v>
      </c>
      <c r="B27" s="140"/>
      <c r="C27" s="25" t="s">
        <v>41</v>
      </c>
      <c r="D27" s="25" t="s">
        <v>15</v>
      </c>
      <c r="E27" s="99" t="s">
        <v>107</v>
      </c>
      <c r="F27" s="24" t="s">
        <v>48</v>
      </c>
      <c r="G27" s="100">
        <v>44011</v>
      </c>
      <c r="H27" s="24" t="s">
        <v>108</v>
      </c>
      <c r="I27" s="25" t="s">
        <v>109</v>
      </c>
      <c r="J27" s="25">
        <v>15889624238</v>
      </c>
      <c r="K27" s="107"/>
    </row>
    <row r="28" spans="1:11" ht="34.950000000000003" customHeight="1" x14ac:dyDescent="0.25">
      <c r="A28" s="136">
        <v>19</v>
      </c>
      <c r="B28" s="140"/>
      <c r="C28" s="136" t="s">
        <v>41</v>
      </c>
      <c r="D28" s="136" t="s">
        <v>110</v>
      </c>
      <c r="E28" s="148" t="s">
        <v>111</v>
      </c>
      <c r="F28" s="24" t="s">
        <v>27</v>
      </c>
      <c r="G28" s="100">
        <v>44396</v>
      </c>
      <c r="H28" s="156" t="s">
        <v>112</v>
      </c>
      <c r="I28" s="136" t="s">
        <v>113</v>
      </c>
      <c r="J28" s="136" t="s">
        <v>114</v>
      </c>
      <c r="K28" s="162"/>
    </row>
    <row r="29" spans="1:11" ht="34.950000000000003" customHeight="1" x14ac:dyDescent="0.25">
      <c r="A29" s="136"/>
      <c r="B29" s="140"/>
      <c r="C29" s="136"/>
      <c r="D29" s="136"/>
      <c r="E29" s="148"/>
      <c r="F29" s="24" t="s">
        <v>69</v>
      </c>
      <c r="G29" s="100">
        <v>43157</v>
      </c>
      <c r="H29" s="153"/>
      <c r="I29" s="136"/>
      <c r="J29" s="136"/>
      <c r="K29" s="162"/>
    </row>
    <row r="30" spans="1:11" ht="34.950000000000003" customHeight="1" x14ac:dyDescent="0.25">
      <c r="A30" s="25">
        <v>20</v>
      </c>
      <c r="B30" s="140"/>
      <c r="C30" s="25" t="s">
        <v>41</v>
      </c>
      <c r="D30" s="25" t="s">
        <v>57</v>
      </c>
      <c r="E30" s="99" t="s">
        <v>115</v>
      </c>
      <c r="F30" s="24" t="s">
        <v>48</v>
      </c>
      <c r="G30" s="100">
        <v>44015</v>
      </c>
      <c r="H30" s="24" t="s">
        <v>116</v>
      </c>
      <c r="I30" s="25" t="s">
        <v>117</v>
      </c>
      <c r="J30" s="25">
        <v>13751186904</v>
      </c>
      <c r="K30" s="107"/>
    </row>
    <row r="31" spans="1:11" ht="34.950000000000003" customHeight="1" x14ac:dyDescent="0.25">
      <c r="A31" s="25">
        <v>21</v>
      </c>
      <c r="B31" s="140"/>
      <c r="C31" s="25" t="s">
        <v>41</v>
      </c>
      <c r="D31" s="22" t="s">
        <v>67</v>
      </c>
      <c r="E31" s="99" t="s">
        <v>118</v>
      </c>
      <c r="F31" s="24" t="s">
        <v>24</v>
      </c>
      <c r="G31" s="100">
        <v>44019</v>
      </c>
      <c r="H31" s="24" t="s">
        <v>119</v>
      </c>
      <c r="I31" s="22" t="s">
        <v>120</v>
      </c>
      <c r="J31" s="25">
        <v>13684986225</v>
      </c>
      <c r="K31" s="107"/>
    </row>
    <row r="32" spans="1:11" ht="34.950000000000003" customHeight="1" x14ac:dyDescent="0.25">
      <c r="A32" s="137">
        <v>22</v>
      </c>
      <c r="B32" s="140"/>
      <c r="C32" s="137" t="s">
        <v>41</v>
      </c>
      <c r="D32" s="137" t="s">
        <v>15</v>
      </c>
      <c r="E32" s="149" t="s">
        <v>121</v>
      </c>
      <c r="F32" s="24" t="s">
        <v>103</v>
      </c>
      <c r="G32" s="100">
        <v>43720</v>
      </c>
      <c r="H32" s="154" t="s">
        <v>122</v>
      </c>
      <c r="I32" s="137" t="s">
        <v>123</v>
      </c>
      <c r="J32" s="137">
        <v>13556888319</v>
      </c>
      <c r="K32" s="163"/>
    </row>
    <row r="33" spans="1:11" ht="34.950000000000003" customHeight="1" x14ac:dyDescent="0.25">
      <c r="A33" s="139"/>
      <c r="B33" s="140"/>
      <c r="C33" s="139"/>
      <c r="D33" s="139"/>
      <c r="E33" s="151"/>
      <c r="F33" s="24" t="s">
        <v>48</v>
      </c>
      <c r="G33" s="100">
        <v>43493</v>
      </c>
      <c r="H33" s="157"/>
      <c r="I33" s="139"/>
      <c r="J33" s="139"/>
      <c r="K33" s="164"/>
    </row>
    <row r="34" spans="1:11" ht="34.950000000000003" customHeight="1" x14ac:dyDescent="0.25">
      <c r="A34" s="139"/>
      <c r="B34" s="140"/>
      <c r="C34" s="139"/>
      <c r="D34" s="139"/>
      <c r="E34" s="151"/>
      <c r="F34" s="24" t="s">
        <v>124</v>
      </c>
      <c r="G34" s="100">
        <v>44747</v>
      </c>
      <c r="H34" s="157"/>
      <c r="I34" s="139"/>
      <c r="J34" s="139"/>
      <c r="K34" s="164"/>
    </row>
    <row r="35" spans="1:11" ht="34.950000000000003" customHeight="1" x14ac:dyDescent="0.25">
      <c r="A35" s="138"/>
      <c r="B35" s="140"/>
      <c r="C35" s="138"/>
      <c r="D35" s="138"/>
      <c r="E35" s="150"/>
      <c r="F35" s="24" t="s">
        <v>27</v>
      </c>
      <c r="G35" s="100">
        <v>44923</v>
      </c>
      <c r="H35" s="155"/>
      <c r="I35" s="138"/>
      <c r="J35" s="138"/>
      <c r="K35" s="165"/>
    </row>
    <row r="36" spans="1:11" ht="34.950000000000003" customHeight="1" x14ac:dyDescent="0.25">
      <c r="A36" s="136">
        <v>23</v>
      </c>
      <c r="B36" s="140"/>
      <c r="C36" s="136" t="s">
        <v>41</v>
      </c>
      <c r="D36" s="136" t="s">
        <v>110</v>
      </c>
      <c r="E36" s="148" t="s">
        <v>125</v>
      </c>
      <c r="F36" s="24" t="s">
        <v>48</v>
      </c>
      <c r="G36" s="100">
        <v>43530</v>
      </c>
      <c r="H36" s="153" t="s">
        <v>126</v>
      </c>
      <c r="I36" s="136" t="s">
        <v>127</v>
      </c>
      <c r="J36" s="136">
        <v>18860131687</v>
      </c>
      <c r="K36" s="162"/>
    </row>
    <row r="37" spans="1:11" ht="34.950000000000003" customHeight="1" x14ac:dyDescent="0.25">
      <c r="A37" s="136"/>
      <c r="B37" s="140"/>
      <c r="C37" s="136"/>
      <c r="D37" s="136"/>
      <c r="E37" s="148"/>
      <c r="F37" s="24" t="s">
        <v>103</v>
      </c>
      <c r="G37" s="100">
        <v>43753</v>
      </c>
      <c r="H37" s="153"/>
      <c r="I37" s="136"/>
      <c r="J37" s="136"/>
      <c r="K37" s="162"/>
    </row>
    <row r="38" spans="1:11" ht="34.950000000000003" customHeight="1" x14ac:dyDescent="0.25">
      <c r="A38" s="136"/>
      <c r="B38" s="140"/>
      <c r="C38" s="136"/>
      <c r="D38" s="136"/>
      <c r="E38" s="148"/>
      <c r="F38" s="24" t="s">
        <v>124</v>
      </c>
      <c r="G38" s="100">
        <v>44747</v>
      </c>
      <c r="H38" s="153"/>
      <c r="I38" s="136"/>
      <c r="J38" s="136"/>
      <c r="K38" s="162"/>
    </row>
    <row r="39" spans="1:11" ht="34.950000000000003" customHeight="1" x14ac:dyDescent="0.25">
      <c r="A39" s="136">
        <v>24</v>
      </c>
      <c r="B39" s="140"/>
      <c r="C39" s="136" t="s">
        <v>41</v>
      </c>
      <c r="D39" s="136" t="s">
        <v>31</v>
      </c>
      <c r="E39" s="148" t="s">
        <v>128</v>
      </c>
      <c r="F39" s="24" t="s">
        <v>48</v>
      </c>
      <c r="G39" s="100">
        <v>44011</v>
      </c>
      <c r="H39" s="102" t="s">
        <v>129</v>
      </c>
      <c r="I39" s="136" t="s">
        <v>130</v>
      </c>
      <c r="J39" s="136" t="s">
        <v>131</v>
      </c>
      <c r="K39" s="162"/>
    </row>
    <row r="40" spans="1:11" ht="34.950000000000003" customHeight="1" x14ac:dyDescent="0.25">
      <c r="A40" s="136"/>
      <c r="B40" s="140"/>
      <c r="C40" s="136"/>
      <c r="D40" s="136"/>
      <c r="E40" s="148"/>
      <c r="F40" s="24" t="s">
        <v>124</v>
      </c>
      <c r="G40" s="100">
        <v>43685</v>
      </c>
      <c r="H40" s="153" t="s">
        <v>132</v>
      </c>
      <c r="I40" s="136"/>
      <c r="J40" s="136"/>
      <c r="K40" s="162"/>
    </row>
    <row r="41" spans="1:11" ht="34.950000000000003" customHeight="1" x14ac:dyDescent="0.25">
      <c r="A41" s="136"/>
      <c r="B41" s="140"/>
      <c r="C41" s="136"/>
      <c r="D41" s="136"/>
      <c r="E41" s="148"/>
      <c r="F41" s="24" t="s">
        <v>103</v>
      </c>
      <c r="G41" s="100">
        <v>43803</v>
      </c>
      <c r="H41" s="153"/>
      <c r="I41" s="136"/>
      <c r="J41" s="136"/>
      <c r="K41" s="162"/>
    </row>
    <row r="42" spans="1:11" ht="34.950000000000003" customHeight="1" x14ac:dyDescent="0.25">
      <c r="A42" s="136"/>
      <c r="B42" s="140"/>
      <c r="C42" s="136"/>
      <c r="D42" s="136"/>
      <c r="E42" s="148"/>
      <c r="F42" s="24" t="s">
        <v>27</v>
      </c>
      <c r="G42" s="100">
        <v>44117</v>
      </c>
      <c r="H42" s="153"/>
      <c r="I42" s="136"/>
      <c r="J42" s="136"/>
      <c r="K42" s="163"/>
    </row>
    <row r="43" spans="1:11" ht="34.950000000000003" customHeight="1" x14ac:dyDescent="0.25">
      <c r="A43" s="137">
        <v>25</v>
      </c>
      <c r="B43" s="141" t="s">
        <v>13</v>
      </c>
      <c r="C43" s="144" t="s">
        <v>41</v>
      </c>
      <c r="D43" s="144" t="s">
        <v>57</v>
      </c>
      <c r="E43" s="149" t="s">
        <v>133</v>
      </c>
      <c r="F43" s="102" t="s">
        <v>24</v>
      </c>
      <c r="G43" s="100">
        <v>44473</v>
      </c>
      <c r="H43" s="158" t="s">
        <v>134</v>
      </c>
      <c r="I43" s="144" t="s">
        <v>82</v>
      </c>
      <c r="J43" s="160" t="s">
        <v>83</v>
      </c>
      <c r="K43" s="166"/>
    </row>
    <row r="44" spans="1:11" ht="34.950000000000003" customHeight="1" x14ac:dyDescent="0.25">
      <c r="A44" s="138"/>
      <c r="B44" s="142"/>
      <c r="C44" s="145"/>
      <c r="D44" s="145"/>
      <c r="E44" s="150"/>
      <c r="F44" s="24" t="s">
        <v>48</v>
      </c>
      <c r="G44" s="100">
        <v>44833</v>
      </c>
      <c r="H44" s="155"/>
      <c r="I44" s="145"/>
      <c r="J44" s="161"/>
      <c r="K44" s="166"/>
    </row>
    <row r="45" spans="1:11" ht="34.950000000000003" customHeight="1" x14ac:dyDescent="0.25">
      <c r="A45" s="136">
        <v>26</v>
      </c>
      <c r="B45" s="142"/>
      <c r="C45" s="136" t="s">
        <v>41</v>
      </c>
      <c r="D45" s="146" t="s">
        <v>22</v>
      </c>
      <c r="E45" s="148" t="s">
        <v>135</v>
      </c>
      <c r="F45" s="24" t="s">
        <v>103</v>
      </c>
      <c r="G45" s="100">
        <v>44166</v>
      </c>
      <c r="H45" s="153" t="s">
        <v>136</v>
      </c>
      <c r="I45" s="146" t="s">
        <v>137</v>
      </c>
      <c r="J45" s="136">
        <v>13544043622</v>
      </c>
      <c r="K45" s="165"/>
    </row>
    <row r="46" spans="1:11" ht="34.950000000000003" customHeight="1" x14ac:dyDescent="0.25">
      <c r="A46" s="136"/>
      <c r="B46" s="142"/>
      <c r="C46" s="136"/>
      <c r="D46" s="146"/>
      <c r="E46" s="148"/>
      <c r="F46" s="24" t="s">
        <v>124</v>
      </c>
      <c r="G46" s="100">
        <v>44334</v>
      </c>
      <c r="H46" s="153"/>
      <c r="I46" s="146"/>
      <c r="J46" s="136"/>
      <c r="K46" s="162"/>
    </row>
    <row r="47" spans="1:11" ht="34.950000000000003" customHeight="1" x14ac:dyDescent="0.25">
      <c r="A47" s="136"/>
      <c r="B47" s="142"/>
      <c r="C47" s="136"/>
      <c r="D47" s="146"/>
      <c r="E47" s="148"/>
      <c r="F47" s="24" t="s">
        <v>48</v>
      </c>
      <c r="G47" s="100">
        <v>44542</v>
      </c>
      <c r="H47" s="153"/>
      <c r="I47" s="146" t="s">
        <v>138</v>
      </c>
      <c r="J47" s="136">
        <v>13808838031</v>
      </c>
      <c r="K47" s="162"/>
    </row>
    <row r="48" spans="1:11" ht="34.950000000000003" customHeight="1" x14ac:dyDescent="0.25">
      <c r="A48" s="136"/>
      <c r="B48" s="142"/>
      <c r="C48" s="136"/>
      <c r="D48" s="146"/>
      <c r="E48" s="148"/>
      <c r="F48" s="24" t="s">
        <v>27</v>
      </c>
      <c r="G48" s="100">
        <v>44545</v>
      </c>
      <c r="H48" s="153"/>
      <c r="I48" s="146"/>
      <c r="J48" s="136"/>
      <c r="K48" s="162"/>
    </row>
    <row r="49" spans="1:11" ht="34.950000000000003" customHeight="1" x14ac:dyDescent="0.25">
      <c r="A49" s="25">
        <v>27</v>
      </c>
      <c r="B49" s="142"/>
      <c r="C49" s="25" t="s">
        <v>41</v>
      </c>
      <c r="D49" s="25" t="s">
        <v>139</v>
      </c>
      <c r="E49" s="99" t="s">
        <v>140</v>
      </c>
      <c r="F49" s="102" t="s">
        <v>103</v>
      </c>
      <c r="G49" s="104">
        <v>44842</v>
      </c>
      <c r="H49" s="102" t="s">
        <v>141</v>
      </c>
      <c r="I49" s="25" t="s">
        <v>142</v>
      </c>
      <c r="J49" s="25" t="s">
        <v>143</v>
      </c>
      <c r="K49" s="107"/>
    </row>
    <row r="50" spans="1:11" ht="34.950000000000003" customHeight="1" x14ac:dyDescent="0.25">
      <c r="A50" s="25">
        <v>28</v>
      </c>
      <c r="B50" s="142"/>
      <c r="C50" s="25" t="s">
        <v>41</v>
      </c>
      <c r="D50" s="105" t="s">
        <v>31</v>
      </c>
      <c r="E50" s="99" t="s">
        <v>144</v>
      </c>
      <c r="F50" s="24" t="s">
        <v>48</v>
      </c>
      <c r="G50" s="100">
        <v>44894</v>
      </c>
      <c r="H50" s="102" t="s">
        <v>145</v>
      </c>
      <c r="I50" s="25" t="s">
        <v>146</v>
      </c>
      <c r="J50" s="25" t="s">
        <v>147</v>
      </c>
      <c r="K50" s="107"/>
    </row>
    <row r="51" spans="1:11" ht="34.950000000000003" customHeight="1" x14ac:dyDescent="0.25">
      <c r="A51" s="25">
        <v>29</v>
      </c>
      <c r="B51" s="143"/>
      <c r="C51" s="25" t="s">
        <v>41</v>
      </c>
      <c r="D51" s="75" t="s">
        <v>110</v>
      </c>
      <c r="E51" s="60" t="s">
        <v>148</v>
      </c>
      <c r="F51" s="24" t="s">
        <v>48</v>
      </c>
      <c r="G51" s="100">
        <v>44999</v>
      </c>
      <c r="H51" s="102" t="s">
        <v>149</v>
      </c>
      <c r="I51" s="112" t="s">
        <v>150</v>
      </c>
      <c r="J51" s="25">
        <v>13808807776</v>
      </c>
      <c r="K51" s="108" t="s">
        <v>151</v>
      </c>
    </row>
    <row r="52" spans="1:11" ht="34.950000000000003" customHeight="1" x14ac:dyDescent="0.25">
      <c r="A52" s="25">
        <v>30</v>
      </c>
      <c r="B52" s="140" t="s">
        <v>152</v>
      </c>
      <c r="C52" s="25" t="s">
        <v>41</v>
      </c>
      <c r="D52" s="25" t="s">
        <v>110</v>
      </c>
      <c r="E52" s="99" t="s">
        <v>153</v>
      </c>
      <c r="F52" s="24" t="s">
        <v>103</v>
      </c>
      <c r="G52" s="100">
        <v>44551</v>
      </c>
      <c r="H52" s="24" t="s">
        <v>154</v>
      </c>
      <c r="I52" s="22" t="s">
        <v>155</v>
      </c>
      <c r="J52" s="25">
        <v>13544289223</v>
      </c>
      <c r="K52" s="107"/>
    </row>
    <row r="53" spans="1:11" ht="34.950000000000003" customHeight="1" x14ac:dyDescent="0.25">
      <c r="A53" s="25">
        <v>31</v>
      </c>
      <c r="B53" s="140"/>
      <c r="C53" s="25" t="s">
        <v>41</v>
      </c>
      <c r="D53" s="25" t="s">
        <v>31</v>
      </c>
      <c r="E53" s="99" t="s">
        <v>156</v>
      </c>
      <c r="F53" s="24" t="s">
        <v>48</v>
      </c>
      <c r="G53" s="100">
        <v>43139</v>
      </c>
      <c r="H53" s="102" t="s">
        <v>157</v>
      </c>
      <c r="I53" s="25" t="s">
        <v>158</v>
      </c>
      <c r="J53" s="25">
        <v>19926573132</v>
      </c>
      <c r="K53" s="107"/>
    </row>
    <row r="54" spans="1:11" ht="34.950000000000003" customHeight="1" x14ac:dyDescent="0.25">
      <c r="A54" s="25">
        <v>32</v>
      </c>
      <c r="B54" s="140"/>
      <c r="C54" s="25" t="s">
        <v>41</v>
      </c>
      <c r="D54" s="25" t="s">
        <v>110</v>
      </c>
      <c r="E54" s="99" t="s">
        <v>159</v>
      </c>
      <c r="F54" s="24" t="s">
        <v>69</v>
      </c>
      <c r="G54" s="100">
        <v>43139</v>
      </c>
      <c r="H54" s="24" t="s">
        <v>160</v>
      </c>
      <c r="I54" s="25" t="s">
        <v>161</v>
      </c>
      <c r="J54" s="25">
        <v>13530664715</v>
      </c>
      <c r="K54" s="107"/>
    </row>
    <row r="55" spans="1:11" ht="34.950000000000003" customHeight="1" x14ac:dyDescent="0.25">
      <c r="A55" s="25">
        <v>33</v>
      </c>
      <c r="B55" s="140"/>
      <c r="C55" s="25" t="s">
        <v>41</v>
      </c>
      <c r="D55" s="25" t="s">
        <v>57</v>
      </c>
      <c r="E55" s="99" t="s">
        <v>162</v>
      </c>
      <c r="F55" s="24" t="s">
        <v>163</v>
      </c>
      <c r="G55" s="100">
        <v>43139</v>
      </c>
      <c r="H55" s="24" t="s">
        <v>164</v>
      </c>
      <c r="I55" s="25" t="s">
        <v>165</v>
      </c>
      <c r="J55" s="25">
        <v>15986750001</v>
      </c>
      <c r="K55" s="107"/>
    </row>
    <row r="56" spans="1:11" ht="34.950000000000003" customHeight="1" x14ac:dyDescent="0.25">
      <c r="A56" s="25">
        <v>34</v>
      </c>
      <c r="B56" s="140"/>
      <c r="C56" s="25" t="s">
        <v>41</v>
      </c>
      <c r="D56" s="25" t="s">
        <v>110</v>
      </c>
      <c r="E56" s="99" t="s">
        <v>166</v>
      </c>
      <c r="F56" s="24" t="s">
        <v>48</v>
      </c>
      <c r="G56" s="100">
        <v>43139</v>
      </c>
      <c r="H56" s="24" t="s">
        <v>167</v>
      </c>
      <c r="I56" s="25" t="s">
        <v>168</v>
      </c>
      <c r="J56" s="25">
        <v>13510089011</v>
      </c>
      <c r="K56" s="107"/>
    </row>
    <row r="57" spans="1:11" ht="34.950000000000003" customHeight="1" x14ac:dyDescent="0.25">
      <c r="A57" s="25">
        <v>35</v>
      </c>
      <c r="B57" s="140"/>
      <c r="C57" s="25" t="s">
        <v>41</v>
      </c>
      <c r="D57" s="25" t="s">
        <v>31</v>
      </c>
      <c r="E57" s="99" t="s">
        <v>169</v>
      </c>
      <c r="F57" s="24" t="s">
        <v>69</v>
      </c>
      <c r="G57" s="100">
        <v>43139</v>
      </c>
      <c r="H57" s="102" t="s">
        <v>170</v>
      </c>
      <c r="I57" s="25" t="s">
        <v>171</v>
      </c>
      <c r="J57" s="25">
        <v>18822841967</v>
      </c>
      <c r="K57" s="107"/>
    </row>
    <row r="58" spans="1:11" ht="34.950000000000003" customHeight="1" x14ac:dyDescent="0.25">
      <c r="A58" s="25">
        <v>36</v>
      </c>
      <c r="B58" s="140"/>
      <c r="C58" s="25" t="s">
        <v>41</v>
      </c>
      <c r="D58" s="25" t="s">
        <v>37</v>
      </c>
      <c r="E58" s="99" t="s">
        <v>172</v>
      </c>
      <c r="F58" s="24" t="s">
        <v>48</v>
      </c>
      <c r="G58" s="100">
        <v>43476</v>
      </c>
      <c r="H58" s="24" t="s">
        <v>173</v>
      </c>
      <c r="I58" s="25" t="s">
        <v>174</v>
      </c>
      <c r="J58" s="25">
        <v>19976279536</v>
      </c>
      <c r="K58" s="107"/>
    </row>
    <row r="59" spans="1:11" ht="34.950000000000003" customHeight="1" x14ac:dyDescent="0.25">
      <c r="A59" s="25">
        <v>37</v>
      </c>
      <c r="B59" s="140"/>
      <c r="C59" s="25" t="s">
        <v>41</v>
      </c>
      <c r="D59" s="75" t="s">
        <v>110</v>
      </c>
      <c r="E59" s="99" t="s">
        <v>175</v>
      </c>
      <c r="F59" s="102" t="s">
        <v>103</v>
      </c>
      <c r="G59" s="104">
        <v>44842</v>
      </c>
      <c r="H59" s="102" t="s">
        <v>176</v>
      </c>
      <c r="I59" s="25" t="s">
        <v>177</v>
      </c>
      <c r="J59" s="25">
        <v>13420903427</v>
      </c>
      <c r="K59" s="107"/>
    </row>
    <row r="60" spans="1:11" ht="34.950000000000003" customHeight="1" x14ac:dyDescent="0.25">
      <c r="A60" s="25">
        <v>38</v>
      </c>
      <c r="B60" s="140"/>
      <c r="C60" s="25" t="s">
        <v>41</v>
      </c>
      <c r="D60" s="25" t="s">
        <v>15</v>
      </c>
      <c r="E60" s="99" t="s">
        <v>178</v>
      </c>
      <c r="F60" s="24" t="s">
        <v>48</v>
      </c>
      <c r="G60" s="100">
        <v>44894</v>
      </c>
      <c r="H60" s="24" t="s">
        <v>179</v>
      </c>
      <c r="I60" s="22" t="s">
        <v>180</v>
      </c>
      <c r="J60" s="22">
        <v>18025344369</v>
      </c>
      <c r="K60" s="107"/>
    </row>
    <row r="61" spans="1:11" ht="34.950000000000003" customHeight="1" x14ac:dyDescent="0.25">
      <c r="A61" s="25">
        <v>39</v>
      </c>
      <c r="B61" s="140" t="s">
        <v>152</v>
      </c>
      <c r="C61" s="25" t="s">
        <v>41</v>
      </c>
      <c r="D61" s="25" t="s">
        <v>110</v>
      </c>
      <c r="E61" s="99" t="s">
        <v>181</v>
      </c>
      <c r="F61" s="24" t="s">
        <v>48</v>
      </c>
      <c r="G61" s="100">
        <v>43803</v>
      </c>
      <c r="H61" s="24" t="s">
        <v>182</v>
      </c>
      <c r="I61" s="75" t="s">
        <v>183</v>
      </c>
      <c r="J61" s="25">
        <v>18784434582</v>
      </c>
      <c r="K61" s="107"/>
    </row>
    <row r="62" spans="1:11" ht="34.950000000000003" customHeight="1" x14ac:dyDescent="0.25">
      <c r="A62" s="25">
        <v>40</v>
      </c>
      <c r="B62" s="140"/>
      <c r="C62" s="25" t="s">
        <v>41</v>
      </c>
      <c r="D62" s="25" t="s">
        <v>37</v>
      </c>
      <c r="E62" s="99" t="s">
        <v>184</v>
      </c>
      <c r="F62" s="24" t="s">
        <v>48</v>
      </c>
      <c r="G62" s="100">
        <v>44050</v>
      </c>
      <c r="H62" s="24" t="s">
        <v>185</v>
      </c>
      <c r="I62" s="22" t="s">
        <v>186</v>
      </c>
      <c r="J62" s="22">
        <v>18702404516</v>
      </c>
      <c r="K62" s="107"/>
    </row>
    <row r="63" spans="1:11" ht="34.950000000000003" customHeight="1" x14ac:dyDescent="0.25">
      <c r="A63" s="25">
        <v>41</v>
      </c>
      <c r="B63" s="140"/>
      <c r="C63" s="25" t="s">
        <v>41</v>
      </c>
      <c r="D63" s="25" t="s">
        <v>110</v>
      </c>
      <c r="E63" s="99" t="s">
        <v>187</v>
      </c>
      <c r="F63" s="24" t="s">
        <v>48</v>
      </c>
      <c r="G63" s="100">
        <v>44179</v>
      </c>
      <c r="H63" s="24" t="s">
        <v>188</v>
      </c>
      <c r="I63" s="22" t="s">
        <v>189</v>
      </c>
      <c r="J63" s="22">
        <v>15914022522</v>
      </c>
      <c r="K63" s="107"/>
    </row>
    <row r="64" spans="1:11" ht="34.950000000000003" customHeight="1" x14ac:dyDescent="0.25">
      <c r="A64" s="25">
        <v>42</v>
      </c>
      <c r="B64" s="140"/>
      <c r="C64" s="25" t="s">
        <v>41</v>
      </c>
      <c r="D64" s="25" t="s">
        <v>110</v>
      </c>
      <c r="E64" s="99" t="s">
        <v>190</v>
      </c>
      <c r="F64" s="24" t="s">
        <v>24</v>
      </c>
      <c r="G64" s="100">
        <v>44498</v>
      </c>
      <c r="H64" s="24" t="s">
        <v>191</v>
      </c>
      <c r="I64" s="22" t="s">
        <v>192</v>
      </c>
      <c r="J64" s="22">
        <v>13510801830</v>
      </c>
      <c r="K64" s="107"/>
    </row>
    <row r="65" spans="1:11" ht="34.950000000000003" customHeight="1" x14ac:dyDescent="0.25">
      <c r="A65" s="25">
        <v>43</v>
      </c>
      <c r="B65" s="140"/>
      <c r="C65" s="75" t="s">
        <v>41</v>
      </c>
      <c r="D65" s="75" t="s">
        <v>110</v>
      </c>
      <c r="E65" s="60" t="s">
        <v>193</v>
      </c>
      <c r="F65" s="102" t="s">
        <v>21</v>
      </c>
      <c r="G65" s="100">
        <v>45007</v>
      </c>
      <c r="H65" s="102" t="s">
        <v>194</v>
      </c>
      <c r="I65" s="22" t="s">
        <v>195</v>
      </c>
      <c r="J65" s="25">
        <v>13632729887</v>
      </c>
      <c r="K65" s="108" t="s">
        <v>151</v>
      </c>
    </row>
    <row r="66" spans="1:11" ht="34.950000000000003" customHeight="1" x14ac:dyDescent="0.25">
      <c r="A66" s="25">
        <v>44</v>
      </c>
      <c r="B66" s="140"/>
      <c r="C66" s="25" t="s">
        <v>196</v>
      </c>
      <c r="D66" s="25" t="s">
        <v>139</v>
      </c>
      <c r="E66" s="99" t="s">
        <v>197</v>
      </c>
      <c r="F66" s="24" t="s">
        <v>24</v>
      </c>
      <c r="G66" s="100">
        <v>44011</v>
      </c>
      <c r="H66" s="24" t="s">
        <v>198</v>
      </c>
      <c r="I66" s="25" t="s">
        <v>199</v>
      </c>
      <c r="J66" s="25">
        <v>13928415993</v>
      </c>
      <c r="K66" s="107"/>
    </row>
    <row r="67" spans="1:11" ht="34.950000000000003" customHeight="1" x14ac:dyDescent="0.25">
      <c r="A67" s="25">
        <v>45</v>
      </c>
      <c r="B67" s="140"/>
      <c r="C67" s="25" t="s">
        <v>196</v>
      </c>
      <c r="D67" s="25" t="s">
        <v>31</v>
      </c>
      <c r="E67" s="99" t="s">
        <v>200</v>
      </c>
      <c r="F67" s="24" t="s">
        <v>103</v>
      </c>
      <c r="G67" s="104">
        <v>44747</v>
      </c>
      <c r="H67" s="24" t="s">
        <v>201</v>
      </c>
      <c r="I67" s="25" t="s">
        <v>202</v>
      </c>
      <c r="J67" s="25">
        <v>15938879623</v>
      </c>
      <c r="K67" s="107"/>
    </row>
    <row r="68" spans="1:11" ht="31.5" customHeight="1" x14ac:dyDescent="0.25">
      <c r="A68" s="25">
        <v>46</v>
      </c>
      <c r="B68" s="140"/>
      <c r="C68" s="25" t="s">
        <v>196</v>
      </c>
      <c r="D68" s="25" t="s">
        <v>73</v>
      </c>
      <c r="E68" s="99" t="s">
        <v>203</v>
      </c>
      <c r="F68" s="24" t="s">
        <v>24</v>
      </c>
      <c r="G68" s="100">
        <v>43136</v>
      </c>
      <c r="H68" s="24" t="s">
        <v>204</v>
      </c>
      <c r="I68" s="25" t="s">
        <v>205</v>
      </c>
      <c r="J68" s="25" t="s">
        <v>206</v>
      </c>
      <c r="K68" s="107"/>
    </row>
    <row r="69" spans="1:11" ht="34.950000000000003" customHeight="1" x14ac:dyDescent="0.25">
      <c r="A69" s="25">
        <v>47</v>
      </c>
      <c r="B69" s="140"/>
      <c r="C69" s="25" t="s">
        <v>196</v>
      </c>
      <c r="D69" s="25" t="s">
        <v>15</v>
      </c>
      <c r="E69" s="99" t="s">
        <v>207</v>
      </c>
      <c r="F69" s="24" t="s">
        <v>208</v>
      </c>
      <c r="G69" s="100">
        <v>43242</v>
      </c>
      <c r="H69" s="24" t="s">
        <v>209</v>
      </c>
      <c r="I69" s="25" t="s">
        <v>210</v>
      </c>
      <c r="J69" s="25" t="s">
        <v>211</v>
      </c>
      <c r="K69" s="107"/>
    </row>
    <row r="70" spans="1:11" ht="34.950000000000003" customHeight="1" x14ac:dyDescent="0.25">
      <c r="A70" s="137">
        <v>48</v>
      </c>
      <c r="B70" s="140"/>
      <c r="C70" s="137" t="s">
        <v>196</v>
      </c>
      <c r="D70" s="137" t="s">
        <v>110</v>
      </c>
      <c r="E70" s="149" t="s">
        <v>212</v>
      </c>
      <c r="F70" s="24" t="s">
        <v>24</v>
      </c>
      <c r="G70" s="100">
        <v>43139</v>
      </c>
      <c r="H70" s="154" t="s">
        <v>213</v>
      </c>
      <c r="I70" s="25" t="s">
        <v>214</v>
      </c>
      <c r="J70" s="25">
        <v>13168048312</v>
      </c>
      <c r="K70" s="107"/>
    </row>
    <row r="71" spans="1:11" ht="34.950000000000003" customHeight="1" x14ac:dyDescent="0.25">
      <c r="A71" s="138"/>
      <c r="B71" s="140"/>
      <c r="C71" s="138"/>
      <c r="D71" s="138"/>
      <c r="E71" s="150"/>
      <c r="F71" s="102" t="s">
        <v>48</v>
      </c>
      <c r="G71" s="100">
        <v>44999</v>
      </c>
      <c r="H71" s="155"/>
      <c r="I71" s="25" t="s">
        <v>215</v>
      </c>
      <c r="J71" s="25">
        <v>15018483969</v>
      </c>
      <c r="K71" s="108" t="s">
        <v>216</v>
      </c>
    </row>
    <row r="72" spans="1:11" ht="34.950000000000003" customHeight="1" x14ac:dyDescent="0.25">
      <c r="A72" s="25">
        <v>49</v>
      </c>
      <c r="B72" s="140"/>
      <c r="C72" s="25" t="s">
        <v>196</v>
      </c>
      <c r="D72" s="25" t="s">
        <v>37</v>
      </c>
      <c r="E72" s="99" t="s">
        <v>217</v>
      </c>
      <c r="F72" s="24" t="s">
        <v>218</v>
      </c>
      <c r="G72" s="100">
        <v>43139</v>
      </c>
      <c r="H72" s="24" t="s">
        <v>219</v>
      </c>
      <c r="I72" s="25" t="s">
        <v>220</v>
      </c>
      <c r="J72" s="25">
        <v>17722422280</v>
      </c>
      <c r="K72" s="107"/>
    </row>
    <row r="73" spans="1:11" ht="31.5" customHeight="1" x14ac:dyDescent="0.25">
      <c r="A73" s="25">
        <v>50</v>
      </c>
      <c r="B73" s="140"/>
      <c r="C73" s="25" t="s">
        <v>196</v>
      </c>
      <c r="D73" s="25" t="s">
        <v>73</v>
      </c>
      <c r="E73" s="99" t="s">
        <v>221</v>
      </c>
      <c r="F73" s="24" t="s">
        <v>24</v>
      </c>
      <c r="G73" s="100">
        <v>43139</v>
      </c>
      <c r="H73" s="24" t="s">
        <v>222</v>
      </c>
      <c r="I73" s="25" t="s">
        <v>205</v>
      </c>
      <c r="J73" s="25" t="s">
        <v>223</v>
      </c>
      <c r="K73" s="107"/>
    </row>
    <row r="74" spans="1:11" ht="34.950000000000003" customHeight="1" x14ac:dyDescent="0.25">
      <c r="A74" s="137">
        <v>51</v>
      </c>
      <c r="B74" s="140"/>
      <c r="C74" s="136" t="s">
        <v>196</v>
      </c>
      <c r="D74" s="136" t="s">
        <v>15</v>
      </c>
      <c r="E74" s="148" t="s">
        <v>224</v>
      </c>
      <c r="F74" s="24" t="s">
        <v>27</v>
      </c>
      <c r="G74" s="100">
        <v>44077</v>
      </c>
      <c r="H74" s="156" t="s">
        <v>225</v>
      </c>
      <c r="I74" s="136" t="s">
        <v>226</v>
      </c>
      <c r="J74" s="136">
        <v>13715048398</v>
      </c>
      <c r="K74" s="162"/>
    </row>
    <row r="75" spans="1:11" ht="34.950000000000003" customHeight="1" x14ac:dyDescent="0.25">
      <c r="A75" s="138"/>
      <c r="B75" s="140"/>
      <c r="C75" s="136"/>
      <c r="D75" s="136"/>
      <c r="E75" s="148"/>
      <c r="F75" s="102" t="s">
        <v>24</v>
      </c>
      <c r="G75" s="100">
        <v>43139</v>
      </c>
      <c r="H75" s="153"/>
      <c r="I75" s="136"/>
      <c r="J75" s="136"/>
      <c r="K75" s="162"/>
    </row>
    <row r="76" spans="1:11" ht="32.25" customHeight="1" x14ac:dyDescent="0.25">
      <c r="A76" s="137">
        <v>52</v>
      </c>
      <c r="B76" s="140"/>
      <c r="C76" s="136" t="s">
        <v>196</v>
      </c>
      <c r="D76" s="136" t="s">
        <v>37</v>
      </c>
      <c r="E76" s="148" t="s">
        <v>227</v>
      </c>
      <c r="F76" s="24" t="s">
        <v>27</v>
      </c>
      <c r="G76" s="100">
        <v>44876</v>
      </c>
      <c r="H76" s="153" t="s">
        <v>228</v>
      </c>
      <c r="I76" s="136" t="s">
        <v>229</v>
      </c>
      <c r="J76" s="136">
        <v>18126216153</v>
      </c>
      <c r="K76" s="162"/>
    </row>
    <row r="77" spans="1:11" ht="34.950000000000003" customHeight="1" x14ac:dyDescent="0.25">
      <c r="A77" s="138"/>
      <c r="B77" s="140"/>
      <c r="C77" s="136"/>
      <c r="D77" s="136"/>
      <c r="E77" s="148"/>
      <c r="F77" s="24" t="s">
        <v>59</v>
      </c>
      <c r="G77" s="100">
        <v>43139</v>
      </c>
      <c r="H77" s="153"/>
      <c r="I77" s="136"/>
      <c r="J77" s="136"/>
      <c r="K77" s="162"/>
    </row>
    <row r="78" spans="1:11" ht="34.950000000000003" customHeight="1" x14ac:dyDescent="0.25">
      <c r="A78" s="101">
        <v>53</v>
      </c>
      <c r="B78" s="140" t="s">
        <v>152</v>
      </c>
      <c r="C78" s="25" t="s">
        <v>196</v>
      </c>
      <c r="D78" s="25" t="s">
        <v>57</v>
      </c>
      <c r="E78" s="99" t="s">
        <v>230</v>
      </c>
      <c r="F78" s="24" t="s">
        <v>231</v>
      </c>
      <c r="G78" s="100">
        <v>43139</v>
      </c>
      <c r="H78" s="24" t="s">
        <v>232</v>
      </c>
      <c r="I78" s="25" t="s">
        <v>233</v>
      </c>
      <c r="J78" s="25" t="s">
        <v>234</v>
      </c>
      <c r="K78" s="107"/>
    </row>
    <row r="79" spans="1:11" ht="34.950000000000003" customHeight="1" x14ac:dyDescent="0.25">
      <c r="A79" s="25">
        <v>54</v>
      </c>
      <c r="B79" s="140"/>
      <c r="C79" s="25" t="s">
        <v>196</v>
      </c>
      <c r="D79" s="25" t="s">
        <v>31</v>
      </c>
      <c r="E79" s="99" t="s">
        <v>235</v>
      </c>
      <c r="F79" s="24" t="s">
        <v>24</v>
      </c>
      <c r="G79" s="100">
        <v>43139</v>
      </c>
      <c r="H79" s="24" t="s">
        <v>236</v>
      </c>
      <c r="I79" s="25" t="s">
        <v>237</v>
      </c>
      <c r="J79" s="25">
        <v>13632872976</v>
      </c>
      <c r="K79" s="107"/>
    </row>
    <row r="80" spans="1:11" ht="29.25" customHeight="1" x14ac:dyDescent="0.25">
      <c r="A80" s="137">
        <v>55</v>
      </c>
      <c r="B80" s="140"/>
      <c r="C80" s="136" t="s">
        <v>196</v>
      </c>
      <c r="D80" s="136" t="s">
        <v>73</v>
      </c>
      <c r="E80" s="148" t="s">
        <v>238</v>
      </c>
      <c r="F80" s="24" t="s">
        <v>24</v>
      </c>
      <c r="G80" s="100">
        <v>43139</v>
      </c>
      <c r="H80" s="153" t="s">
        <v>239</v>
      </c>
      <c r="I80" s="136" t="s">
        <v>240</v>
      </c>
      <c r="J80" s="136" t="s">
        <v>241</v>
      </c>
      <c r="K80" s="162"/>
    </row>
    <row r="81" spans="1:11" ht="27.75" customHeight="1" x14ac:dyDescent="0.25">
      <c r="A81" s="138"/>
      <c r="B81" s="140"/>
      <c r="C81" s="136"/>
      <c r="D81" s="136"/>
      <c r="E81" s="148"/>
      <c r="F81" s="24" t="s">
        <v>27</v>
      </c>
      <c r="G81" s="100">
        <v>43333</v>
      </c>
      <c r="H81" s="153"/>
      <c r="I81" s="136"/>
      <c r="J81" s="136"/>
      <c r="K81" s="162"/>
    </row>
    <row r="82" spans="1:11" ht="34.950000000000003" customHeight="1" x14ac:dyDescent="0.25">
      <c r="A82" s="25">
        <v>56</v>
      </c>
      <c r="B82" s="140"/>
      <c r="C82" s="25" t="s">
        <v>196</v>
      </c>
      <c r="D82" s="25" t="s">
        <v>57</v>
      </c>
      <c r="E82" s="99" t="s">
        <v>242</v>
      </c>
      <c r="F82" s="24" t="s">
        <v>103</v>
      </c>
      <c r="G82" s="100">
        <v>43668</v>
      </c>
      <c r="H82" s="24" t="s">
        <v>243</v>
      </c>
      <c r="I82" s="25" t="s">
        <v>244</v>
      </c>
      <c r="J82" s="25">
        <v>18925200301</v>
      </c>
      <c r="K82" s="107"/>
    </row>
    <row r="83" spans="1:11" ht="34.950000000000003" customHeight="1" x14ac:dyDescent="0.25">
      <c r="A83" s="25">
        <v>57</v>
      </c>
      <c r="B83" s="140"/>
      <c r="C83" s="25" t="s">
        <v>196</v>
      </c>
      <c r="D83" s="25" t="s">
        <v>31</v>
      </c>
      <c r="E83" s="99" t="s">
        <v>245</v>
      </c>
      <c r="F83" s="24" t="s">
        <v>246</v>
      </c>
      <c r="G83" s="100">
        <v>43139</v>
      </c>
      <c r="H83" s="24" t="s">
        <v>247</v>
      </c>
      <c r="I83" s="25" t="s">
        <v>248</v>
      </c>
      <c r="J83" s="25" t="s">
        <v>249</v>
      </c>
      <c r="K83" s="107"/>
    </row>
    <row r="84" spans="1:11" ht="34.950000000000003" customHeight="1" x14ac:dyDescent="0.25">
      <c r="A84" s="25">
        <v>58</v>
      </c>
      <c r="B84" s="140"/>
      <c r="C84" s="25" t="s">
        <v>196</v>
      </c>
      <c r="D84" s="25" t="s">
        <v>37</v>
      </c>
      <c r="E84" s="99" t="s">
        <v>250</v>
      </c>
      <c r="F84" s="24" t="s">
        <v>231</v>
      </c>
      <c r="G84" s="100">
        <v>43139</v>
      </c>
      <c r="H84" s="24" t="s">
        <v>251</v>
      </c>
      <c r="I84" s="25" t="s">
        <v>252</v>
      </c>
      <c r="J84" s="25" t="s">
        <v>253</v>
      </c>
      <c r="K84" s="107"/>
    </row>
    <row r="85" spans="1:11" ht="34.950000000000003" customHeight="1" x14ac:dyDescent="0.25">
      <c r="A85" s="25">
        <v>59</v>
      </c>
      <c r="B85" s="140"/>
      <c r="C85" s="25" t="s">
        <v>196</v>
      </c>
      <c r="D85" s="25" t="s">
        <v>37</v>
      </c>
      <c r="E85" s="99" t="s">
        <v>254</v>
      </c>
      <c r="F85" s="24" t="s">
        <v>24</v>
      </c>
      <c r="G85" s="100">
        <v>43139</v>
      </c>
      <c r="H85" s="24" t="s">
        <v>255</v>
      </c>
      <c r="I85" s="25" t="s">
        <v>256</v>
      </c>
      <c r="J85" s="25">
        <v>13509695113</v>
      </c>
      <c r="K85" s="107"/>
    </row>
    <row r="86" spans="1:11" ht="34.950000000000003" customHeight="1" x14ac:dyDescent="0.25">
      <c r="A86" s="25">
        <v>60</v>
      </c>
      <c r="B86" s="140"/>
      <c r="C86" s="25" t="s">
        <v>196</v>
      </c>
      <c r="D86" s="25" t="s">
        <v>15</v>
      </c>
      <c r="E86" s="99" t="s">
        <v>257</v>
      </c>
      <c r="F86" s="24" t="s">
        <v>24</v>
      </c>
      <c r="G86" s="100">
        <v>43139</v>
      </c>
      <c r="H86" s="102" t="s">
        <v>258</v>
      </c>
      <c r="I86" s="25" t="s">
        <v>259</v>
      </c>
      <c r="J86" s="25" t="s">
        <v>260</v>
      </c>
      <c r="K86" s="107"/>
    </row>
    <row r="87" spans="1:11" ht="34.950000000000003" customHeight="1" x14ac:dyDescent="0.25">
      <c r="A87" s="25">
        <v>61</v>
      </c>
      <c r="B87" s="140"/>
      <c r="C87" s="25" t="s">
        <v>196</v>
      </c>
      <c r="D87" s="25" t="s">
        <v>110</v>
      </c>
      <c r="E87" s="99" t="s">
        <v>261</v>
      </c>
      <c r="F87" s="24" t="s">
        <v>24</v>
      </c>
      <c r="G87" s="100">
        <v>43139</v>
      </c>
      <c r="H87" s="24" t="s">
        <v>262</v>
      </c>
      <c r="I87" s="25" t="s">
        <v>263</v>
      </c>
      <c r="J87" s="25" t="s">
        <v>264</v>
      </c>
      <c r="K87" s="107"/>
    </row>
    <row r="88" spans="1:11" ht="34.950000000000003" customHeight="1" x14ac:dyDescent="0.25">
      <c r="A88" s="25">
        <v>62</v>
      </c>
      <c r="B88" s="140"/>
      <c r="C88" s="25" t="s">
        <v>196</v>
      </c>
      <c r="D88" s="25" t="s">
        <v>15</v>
      </c>
      <c r="E88" s="99" t="s">
        <v>265</v>
      </c>
      <c r="F88" s="24" t="s">
        <v>208</v>
      </c>
      <c r="G88" s="100">
        <v>43139</v>
      </c>
      <c r="H88" s="24" t="s">
        <v>266</v>
      </c>
      <c r="I88" s="25" t="s">
        <v>267</v>
      </c>
      <c r="J88" s="25" t="s">
        <v>268</v>
      </c>
      <c r="K88" s="107"/>
    </row>
    <row r="89" spans="1:11" ht="34.950000000000003" customHeight="1" x14ac:dyDescent="0.25">
      <c r="A89" s="137">
        <v>63</v>
      </c>
      <c r="B89" s="140"/>
      <c r="C89" s="136" t="s">
        <v>196</v>
      </c>
      <c r="D89" s="136" t="s">
        <v>31</v>
      </c>
      <c r="E89" s="148" t="s">
        <v>269</v>
      </c>
      <c r="F89" s="24" t="s">
        <v>24</v>
      </c>
      <c r="G89" s="100">
        <v>43139</v>
      </c>
      <c r="H89" s="153" t="s">
        <v>270</v>
      </c>
      <c r="I89" s="136" t="s">
        <v>271</v>
      </c>
      <c r="J89" s="136" t="s">
        <v>272</v>
      </c>
      <c r="K89" s="162"/>
    </row>
    <row r="90" spans="1:11" ht="34.950000000000003" customHeight="1" x14ac:dyDescent="0.25">
      <c r="A90" s="138"/>
      <c r="B90" s="140"/>
      <c r="C90" s="136"/>
      <c r="D90" s="136"/>
      <c r="E90" s="148"/>
      <c r="F90" s="24" t="s">
        <v>27</v>
      </c>
      <c r="G90" s="100">
        <v>43889</v>
      </c>
      <c r="H90" s="153"/>
      <c r="I90" s="136"/>
      <c r="J90" s="136"/>
      <c r="K90" s="162"/>
    </row>
    <row r="91" spans="1:11" ht="34.950000000000003" customHeight="1" x14ac:dyDescent="0.25">
      <c r="A91" s="25">
        <v>64</v>
      </c>
      <c r="B91" s="140"/>
      <c r="C91" s="22" t="s">
        <v>196</v>
      </c>
      <c r="D91" s="22" t="s">
        <v>31</v>
      </c>
      <c r="E91" s="99" t="s">
        <v>273</v>
      </c>
      <c r="F91" s="24" t="s">
        <v>24</v>
      </c>
      <c r="G91" s="100">
        <v>43139</v>
      </c>
      <c r="H91" s="24" t="s">
        <v>274</v>
      </c>
      <c r="I91" s="22" t="s">
        <v>275</v>
      </c>
      <c r="J91" s="25" t="s">
        <v>276</v>
      </c>
      <c r="K91" s="107"/>
    </row>
    <row r="92" spans="1:11" ht="34.950000000000003" customHeight="1" x14ac:dyDescent="0.25">
      <c r="A92" s="101">
        <v>65</v>
      </c>
      <c r="B92" s="140"/>
      <c r="C92" s="25" t="s">
        <v>196</v>
      </c>
      <c r="D92" s="22" t="s">
        <v>31</v>
      </c>
      <c r="E92" s="99" t="s">
        <v>277</v>
      </c>
      <c r="F92" s="24" t="s">
        <v>246</v>
      </c>
      <c r="G92" s="100">
        <v>43139</v>
      </c>
      <c r="H92" s="24" t="s">
        <v>278</v>
      </c>
      <c r="I92" s="25" t="s">
        <v>279</v>
      </c>
      <c r="J92" s="25" t="s">
        <v>280</v>
      </c>
      <c r="K92" s="107"/>
    </row>
    <row r="93" spans="1:11" ht="27" customHeight="1" x14ac:dyDescent="0.25">
      <c r="A93" s="139">
        <v>66</v>
      </c>
      <c r="B93" s="140"/>
      <c r="C93" s="136" t="s">
        <v>196</v>
      </c>
      <c r="D93" s="146" t="s">
        <v>31</v>
      </c>
      <c r="E93" s="148" t="s">
        <v>281</v>
      </c>
      <c r="F93" s="24" t="s">
        <v>124</v>
      </c>
      <c r="G93" s="100">
        <v>43194</v>
      </c>
      <c r="H93" s="153" t="s">
        <v>282</v>
      </c>
      <c r="I93" s="136" t="s">
        <v>283</v>
      </c>
      <c r="J93" s="136">
        <v>13691773680</v>
      </c>
      <c r="K93" s="162"/>
    </row>
    <row r="94" spans="1:11" ht="27" customHeight="1" x14ac:dyDescent="0.25">
      <c r="A94" s="138"/>
      <c r="B94" s="140"/>
      <c r="C94" s="136"/>
      <c r="D94" s="146"/>
      <c r="E94" s="148"/>
      <c r="F94" s="24" t="s">
        <v>103</v>
      </c>
      <c r="G94" s="100">
        <v>43139</v>
      </c>
      <c r="H94" s="153"/>
      <c r="I94" s="136"/>
      <c r="J94" s="136"/>
      <c r="K94" s="162"/>
    </row>
    <row r="95" spans="1:11" ht="37.049999999999997" customHeight="1" x14ac:dyDescent="0.25">
      <c r="A95" s="25">
        <v>67</v>
      </c>
      <c r="B95" s="140" t="s">
        <v>152</v>
      </c>
      <c r="C95" s="25" t="s">
        <v>196</v>
      </c>
      <c r="D95" s="25" t="s">
        <v>57</v>
      </c>
      <c r="E95" s="99" t="s">
        <v>284</v>
      </c>
      <c r="F95" s="24" t="s">
        <v>24</v>
      </c>
      <c r="G95" s="100">
        <v>43139</v>
      </c>
      <c r="H95" s="24" t="s">
        <v>285</v>
      </c>
      <c r="I95" s="25" t="s">
        <v>286</v>
      </c>
      <c r="J95" s="25">
        <v>13760275866</v>
      </c>
      <c r="K95" s="107"/>
    </row>
    <row r="96" spans="1:11" ht="27" customHeight="1" x14ac:dyDescent="0.25">
      <c r="A96" s="136">
        <v>68</v>
      </c>
      <c r="B96" s="140"/>
      <c r="C96" s="136" t="s">
        <v>196</v>
      </c>
      <c r="D96" s="136" t="s">
        <v>31</v>
      </c>
      <c r="E96" s="148" t="s">
        <v>287</v>
      </c>
      <c r="F96" s="24" t="s">
        <v>124</v>
      </c>
      <c r="G96" s="100">
        <v>43242</v>
      </c>
      <c r="H96" s="153" t="s">
        <v>288</v>
      </c>
      <c r="I96" s="136" t="s">
        <v>289</v>
      </c>
      <c r="J96" s="136">
        <v>13316870512</v>
      </c>
      <c r="K96" s="162"/>
    </row>
    <row r="97" spans="1:11" ht="27" customHeight="1" x14ac:dyDescent="0.25">
      <c r="A97" s="136"/>
      <c r="B97" s="140"/>
      <c r="C97" s="136"/>
      <c r="D97" s="136"/>
      <c r="E97" s="148"/>
      <c r="F97" s="24" t="s">
        <v>103</v>
      </c>
      <c r="G97" s="100">
        <v>43139</v>
      </c>
      <c r="H97" s="153"/>
      <c r="I97" s="136"/>
      <c r="J97" s="136"/>
      <c r="K97" s="162"/>
    </row>
    <row r="98" spans="1:11" ht="30.75" customHeight="1" x14ac:dyDescent="0.15">
      <c r="A98" s="25">
        <v>69</v>
      </c>
      <c r="B98" s="140"/>
      <c r="C98" s="25" t="s">
        <v>196</v>
      </c>
      <c r="D98" s="25" t="s">
        <v>73</v>
      </c>
      <c r="E98" s="99" t="s">
        <v>290</v>
      </c>
      <c r="F98" s="24" t="s">
        <v>24</v>
      </c>
      <c r="G98" s="100">
        <v>43139</v>
      </c>
      <c r="H98" s="24" t="s">
        <v>291</v>
      </c>
      <c r="I98" s="114" t="s">
        <v>292</v>
      </c>
      <c r="J98" s="25" t="s">
        <v>293</v>
      </c>
      <c r="K98" s="107"/>
    </row>
    <row r="99" spans="1:11" ht="30.75" customHeight="1" x14ac:dyDescent="0.25">
      <c r="A99" s="136">
        <v>70</v>
      </c>
      <c r="B99" s="140"/>
      <c r="C99" s="136" t="s">
        <v>196</v>
      </c>
      <c r="D99" s="136" t="s">
        <v>73</v>
      </c>
      <c r="E99" s="148" t="s">
        <v>294</v>
      </c>
      <c r="F99" s="24" t="s">
        <v>24</v>
      </c>
      <c r="G99" s="100">
        <v>43119</v>
      </c>
      <c r="H99" s="153" t="s">
        <v>295</v>
      </c>
      <c r="I99" s="136" t="s">
        <v>296</v>
      </c>
      <c r="J99" s="136">
        <v>13510801830</v>
      </c>
      <c r="K99" s="162"/>
    </row>
    <row r="100" spans="1:11" ht="26.25" customHeight="1" x14ac:dyDescent="0.25">
      <c r="A100" s="136"/>
      <c r="B100" s="140"/>
      <c r="C100" s="136"/>
      <c r="D100" s="136"/>
      <c r="E100" s="148"/>
      <c r="F100" s="24" t="s">
        <v>27</v>
      </c>
      <c r="G100" s="100">
        <v>44560</v>
      </c>
      <c r="H100" s="153"/>
      <c r="I100" s="136"/>
      <c r="J100" s="136"/>
      <c r="K100" s="162"/>
    </row>
    <row r="101" spans="1:11" ht="34.950000000000003" customHeight="1" x14ac:dyDescent="0.25">
      <c r="A101" s="136">
        <v>71</v>
      </c>
      <c r="B101" s="140"/>
      <c r="C101" s="136" t="s">
        <v>196</v>
      </c>
      <c r="D101" s="136" t="s">
        <v>31</v>
      </c>
      <c r="E101" s="148" t="s">
        <v>297</v>
      </c>
      <c r="F101" s="24" t="s">
        <v>24</v>
      </c>
      <c r="G101" s="100">
        <v>43139</v>
      </c>
      <c r="H101" s="153" t="s">
        <v>298</v>
      </c>
      <c r="I101" s="136" t="s">
        <v>299</v>
      </c>
      <c r="J101" s="136" t="s">
        <v>300</v>
      </c>
      <c r="K101" s="162"/>
    </row>
    <row r="102" spans="1:11" ht="34.950000000000003" customHeight="1" x14ac:dyDescent="0.25">
      <c r="A102" s="136"/>
      <c r="B102" s="140"/>
      <c r="C102" s="136"/>
      <c r="D102" s="136"/>
      <c r="E102" s="148"/>
      <c r="F102" s="24" t="s">
        <v>27</v>
      </c>
      <c r="G102" s="100">
        <v>43769</v>
      </c>
      <c r="H102" s="153"/>
      <c r="I102" s="136"/>
      <c r="J102" s="136"/>
      <c r="K102" s="162"/>
    </row>
    <row r="103" spans="1:11" ht="28.95" customHeight="1" x14ac:dyDescent="0.25">
      <c r="A103" s="137">
        <v>72</v>
      </c>
      <c r="B103" s="140"/>
      <c r="C103" s="137" t="s">
        <v>196</v>
      </c>
      <c r="D103" s="137" t="s">
        <v>31</v>
      </c>
      <c r="E103" s="149" t="s">
        <v>301</v>
      </c>
      <c r="F103" s="24" t="s">
        <v>124</v>
      </c>
      <c r="G103" s="100">
        <v>43139</v>
      </c>
      <c r="H103" s="154" t="s">
        <v>302</v>
      </c>
      <c r="I103" s="137" t="s">
        <v>303</v>
      </c>
      <c r="J103" s="137">
        <v>15817387813</v>
      </c>
      <c r="K103" s="162"/>
    </row>
    <row r="104" spans="1:11" ht="30" customHeight="1" x14ac:dyDescent="0.25">
      <c r="A104" s="139"/>
      <c r="B104" s="140"/>
      <c r="C104" s="139"/>
      <c r="D104" s="139"/>
      <c r="E104" s="151"/>
      <c r="F104" s="24" t="s">
        <v>103</v>
      </c>
      <c r="G104" s="100">
        <v>44543</v>
      </c>
      <c r="H104" s="157"/>
      <c r="I104" s="139"/>
      <c r="J104" s="139"/>
      <c r="K104" s="162"/>
    </row>
    <row r="105" spans="1:11" ht="28.95" customHeight="1" x14ac:dyDescent="0.25">
      <c r="A105" s="138"/>
      <c r="B105" s="140"/>
      <c r="C105" s="138"/>
      <c r="D105" s="138"/>
      <c r="E105" s="150"/>
      <c r="F105" s="102" t="s">
        <v>304</v>
      </c>
      <c r="G105" s="100">
        <v>45001</v>
      </c>
      <c r="H105" s="155"/>
      <c r="I105" s="138"/>
      <c r="J105" s="138"/>
      <c r="K105" s="108" t="s">
        <v>305</v>
      </c>
    </row>
    <row r="106" spans="1:11" ht="34.950000000000003" customHeight="1" x14ac:dyDescent="0.25">
      <c r="A106" s="25">
        <v>73</v>
      </c>
      <c r="B106" s="140"/>
      <c r="C106" s="25" t="s">
        <v>196</v>
      </c>
      <c r="D106" s="25" t="s">
        <v>37</v>
      </c>
      <c r="E106" s="99" t="s">
        <v>306</v>
      </c>
      <c r="F106" s="24" t="s">
        <v>24</v>
      </c>
      <c r="G106" s="100">
        <v>43139</v>
      </c>
      <c r="H106" s="24" t="s">
        <v>307</v>
      </c>
      <c r="I106" s="25" t="s">
        <v>308</v>
      </c>
      <c r="J106" s="25" t="s">
        <v>309</v>
      </c>
      <c r="K106" s="107"/>
    </row>
    <row r="107" spans="1:11" ht="34.950000000000003" customHeight="1" x14ac:dyDescent="0.25">
      <c r="A107" s="25">
        <v>74</v>
      </c>
      <c r="B107" s="140"/>
      <c r="C107" s="25" t="s">
        <v>196</v>
      </c>
      <c r="D107" s="25" t="s">
        <v>57</v>
      </c>
      <c r="E107" s="99" t="s">
        <v>310</v>
      </c>
      <c r="F107" s="24" t="s">
        <v>24</v>
      </c>
      <c r="G107" s="100">
        <v>43139</v>
      </c>
      <c r="H107" s="102" t="s">
        <v>311</v>
      </c>
      <c r="I107" s="25" t="s">
        <v>312</v>
      </c>
      <c r="J107" s="25">
        <v>15813724678</v>
      </c>
      <c r="K107" s="107"/>
    </row>
    <row r="108" spans="1:11" ht="34.950000000000003" customHeight="1" x14ac:dyDescent="0.25">
      <c r="A108" s="25">
        <v>75</v>
      </c>
      <c r="B108" s="140"/>
      <c r="C108" s="22" t="s">
        <v>196</v>
      </c>
      <c r="D108" s="22" t="s">
        <v>31</v>
      </c>
      <c r="E108" s="99" t="s">
        <v>313</v>
      </c>
      <c r="F108" s="24" t="s">
        <v>231</v>
      </c>
      <c r="G108" s="100">
        <v>43139</v>
      </c>
      <c r="H108" s="24" t="s">
        <v>314</v>
      </c>
      <c r="I108" s="25" t="s">
        <v>315</v>
      </c>
      <c r="J108" s="25" t="s">
        <v>316</v>
      </c>
      <c r="K108" s="107"/>
    </row>
    <row r="109" spans="1:11" ht="34.950000000000003" customHeight="1" x14ac:dyDescent="0.25">
      <c r="A109" s="25">
        <v>76</v>
      </c>
      <c r="B109" s="140"/>
      <c r="C109" s="22" t="s">
        <v>196</v>
      </c>
      <c r="D109" s="22" t="s">
        <v>110</v>
      </c>
      <c r="E109" s="99" t="s">
        <v>317</v>
      </c>
      <c r="F109" s="24" t="s">
        <v>24</v>
      </c>
      <c r="G109" s="100">
        <v>43157</v>
      </c>
      <c r="H109" s="24" t="s">
        <v>318</v>
      </c>
      <c r="I109" s="25" t="s">
        <v>319</v>
      </c>
      <c r="J109" s="25">
        <v>13590271787</v>
      </c>
      <c r="K109" s="107"/>
    </row>
    <row r="110" spans="1:11" ht="27" customHeight="1" x14ac:dyDescent="0.25">
      <c r="A110" s="25">
        <v>77</v>
      </c>
      <c r="B110" s="140"/>
      <c r="C110" s="22" t="s">
        <v>320</v>
      </c>
      <c r="D110" s="22" t="s">
        <v>31</v>
      </c>
      <c r="E110" s="99" t="s">
        <v>321</v>
      </c>
      <c r="F110" s="24" t="s">
        <v>103</v>
      </c>
      <c r="G110" s="100">
        <v>44543</v>
      </c>
      <c r="H110" s="24" t="s">
        <v>322</v>
      </c>
      <c r="I110" s="25" t="s">
        <v>323</v>
      </c>
      <c r="J110" s="25">
        <v>15019280336</v>
      </c>
      <c r="K110" s="107"/>
    </row>
    <row r="111" spans="1:11" ht="34.950000000000003" customHeight="1" x14ac:dyDescent="0.25">
      <c r="A111" s="25">
        <v>78</v>
      </c>
      <c r="B111" s="140"/>
      <c r="C111" s="25" t="s">
        <v>196</v>
      </c>
      <c r="D111" s="25" t="s">
        <v>31</v>
      </c>
      <c r="E111" s="99" t="s">
        <v>324</v>
      </c>
      <c r="F111" s="24" t="s">
        <v>24</v>
      </c>
      <c r="G111" s="100">
        <v>43129</v>
      </c>
      <c r="H111" s="24" t="s">
        <v>325</v>
      </c>
      <c r="I111" s="25" t="s">
        <v>326</v>
      </c>
      <c r="J111" s="25">
        <v>13509601306</v>
      </c>
      <c r="K111" s="107"/>
    </row>
    <row r="112" spans="1:11" ht="34.950000000000003" customHeight="1" x14ac:dyDescent="0.25">
      <c r="A112" s="25">
        <v>79</v>
      </c>
      <c r="B112" s="140"/>
      <c r="C112" s="25" t="s">
        <v>196</v>
      </c>
      <c r="D112" s="25" t="s">
        <v>15</v>
      </c>
      <c r="E112" s="99" t="s">
        <v>327</v>
      </c>
      <c r="F112" s="102" t="s">
        <v>59</v>
      </c>
      <c r="G112" s="100">
        <v>43139</v>
      </c>
      <c r="H112" s="24" t="s">
        <v>328</v>
      </c>
      <c r="I112" s="25" t="s">
        <v>329</v>
      </c>
      <c r="J112" s="25" t="s">
        <v>330</v>
      </c>
      <c r="K112" s="108"/>
    </row>
    <row r="113" spans="1:11" ht="28.05" customHeight="1" x14ac:dyDescent="0.25">
      <c r="A113" s="137">
        <v>80</v>
      </c>
      <c r="B113" s="140" t="s">
        <v>152</v>
      </c>
      <c r="C113" s="136" t="s">
        <v>196</v>
      </c>
      <c r="D113" s="136" t="s">
        <v>15</v>
      </c>
      <c r="E113" s="148" t="s">
        <v>331</v>
      </c>
      <c r="F113" s="24" t="s">
        <v>27</v>
      </c>
      <c r="G113" s="100">
        <v>43390</v>
      </c>
      <c r="H113" s="156" t="s">
        <v>332</v>
      </c>
      <c r="I113" s="136" t="s">
        <v>333</v>
      </c>
      <c r="J113" s="136" t="s">
        <v>334</v>
      </c>
      <c r="K113" s="162"/>
    </row>
    <row r="114" spans="1:11" ht="30" customHeight="1" x14ac:dyDescent="0.25">
      <c r="A114" s="138"/>
      <c r="B114" s="140"/>
      <c r="C114" s="136"/>
      <c r="D114" s="136"/>
      <c r="E114" s="148"/>
      <c r="F114" s="24" t="s">
        <v>24</v>
      </c>
      <c r="G114" s="100">
        <v>43139</v>
      </c>
      <c r="H114" s="153"/>
      <c r="I114" s="136"/>
      <c r="J114" s="136"/>
      <c r="K114" s="162"/>
    </row>
    <row r="115" spans="1:11" ht="31.05" customHeight="1" x14ac:dyDescent="0.25">
      <c r="A115" s="25">
        <v>81</v>
      </c>
      <c r="B115" s="140"/>
      <c r="C115" s="25" t="s">
        <v>196</v>
      </c>
      <c r="D115" s="25" t="s">
        <v>57</v>
      </c>
      <c r="E115" s="99" t="s">
        <v>335</v>
      </c>
      <c r="F115" s="24" t="s">
        <v>24</v>
      </c>
      <c r="G115" s="100">
        <v>44067</v>
      </c>
      <c r="H115" s="24" t="s">
        <v>336</v>
      </c>
      <c r="I115" s="25" t="s">
        <v>337</v>
      </c>
      <c r="J115" s="25">
        <v>15813724678</v>
      </c>
      <c r="K115" s="107"/>
    </row>
    <row r="116" spans="1:11" ht="30" customHeight="1" x14ac:dyDescent="0.25">
      <c r="A116" s="136">
        <v>82</v>
      </c>
      <c r="B116" s="140"/>
      <c r="C116" s="136" t="s">
        <v>196</v>
      </c>
      <c r="D116" s="136" t="s">
        <v>15</v>
      </c>
      <c r="E116" s="148" t="s">
        <v>338</v>
      </c>
      <c r="F116" s="24" t="s">
        <v>103</v>
      </c>
      <c r="G116" s="100">
        <v>43139</v>
      </c>
      <c r="H116" s="156" t="s">
        <v>339</v>
      </c>
      <c r="I116" s="136" t="s">
        <v>340</v>
      </c>
      <c r="J116" s="136">
        <v>13530533015</v>
      </c>
      <c r="K116" s="162"/>
    </row>
    <row r="117" spans="1:11" ht="28.95" customHeight="1" x14ac:dyDescent="0.25">
      <c r="A117" s="136"/>
      <c r="B117" s="140"/>
      <c r="C117" s="136"/>
      <c r="D117" s="136"/>
      <c r="E117" s="148"/>
      <c r="F117" s="24" t="s">
        <v>124</v>
      </c>
      <c r="G117" s="100">
        <v>43217</v>
      </c>
      <c r="H117" s="153"/>
      <c r="I117" s="136"/>
      <c r="J117" s="136"/>
      <c r="K117" s="162"/>
    </row>
    <row r="118" spans="1:11" ht="28.05" customHeight="1" x14ac:dyDescent="0.25">
      <c r="A118" s="25">
        <v>83</v>
      </c>
      <c r="B118" s="140"/>
      <c r="C118" s="25" t="s">
        <v>196</v>
      </c>
      <c r="D118" s="25" t="s">
        <v>57</v>
      </c>
      <c r="E118" s="99" t="s">
        <v>341</v>
      </c>
      <c r="F118" s="24" t="s">
        <v>103</v>
      </c>
      <c r="G118" s="100">
        <v>44102</v>
      </c>
      <c r="H118" s="24" t="s">
        <v>342</v>
      </c>
      <c r="I118" s="25" t="s">
        <v>343</v>
      </c>
      <c r="J118" s="25">
        <v>13430673849</v>
      </c>
      <c r="K118" s="107"/>
    </row>
    <row r="119" spans="1:11" ht="28.95" customHeight="1" x14ac:dyDescent="0.25">
      <c r="A119" s="25">
        <v>84</v>
      </c>
      <c r="B119" s="140"/>
      <c r="C119" s="22" t="s">
        <v>320</v>
      </c>
      <c r="D119" s="22" t="s">
        <v>67</v>
      </c>
      <c r="E119" s="99" t="s">
        <v>344</v>
      </c>
      <c r="F119" s="102" t="s">
        <v>24</v>
      </c>
      <c r="G119" s="100">
        <v>44297</v>
      </c>
      <c r="H119" s="24" t="s">
        <v>345</v>
      </c>
      <c r="I119" s="25" t="s">
        <v>346</v>
      </c>
      <c r="J119" s="25">
        <v>17727577117</v>
      </c>
      <c r="K119" s="107"/>
    </row>
    <row r="120" spans="1:11" ht="28.05" customHeight="1" x14ac:dyDescent="0.25">
      <c r="A120" s="25">
        <v>85</v>
      </c>
      <c r="B120" s="140"/>
      <c r="C120" s="22" t="s">
        <v>320</v>
      </c>
      <c r="D120" s="22" t="s">
        <v>31</v>
      </c>
      <c r="E120" s="99" t="s">
        <v>347</v>
      </c>
      <c r="F120" s="24" t="s">
        <v>103</v>
      </c>
      <c r="G120" s="113">
        <v>44747</v>
      </c>
      <c r="H120" s="24" t="s">
        <v>348</v>
      </c>
      <c r="I120" s="25" t="s">
        <v>349</v>
      </c>
      <c r="J120" s="25">
        <v>18924594869</v>
      </c>
      <c r="K120" s="107"/>
    </row>
    <row r="121" spans="1:11" ht="30" customHeight="1" x14ac:dyDescent="0.25">
      <c r="A121" s="25">
        <v>86</v>
      </c>
      <c r="B121" s="140"/>
      <c r="C121" s="22" t="s">
        <v>320</v>
      </c>
      <c r="D121" s="22" t="s">
        <v>31</v>
      </c>
      <c r="E121" s="99" t="s">
        <v>350</v>
      </c>
      <c r="F121" s="24" t="s">
        <v>103</v>
      </c>
      <c r="G121" s="113">
        <v>44799</v>
      </c>
      <c r="H121" s="102" t="s">
        <v>351</v>
      </c>
      <c r="I121" s="25" t="s">
        <v>352</v>
      </c>
      <c r="J121" s="25">
        <v>13823337041</v>
      </c>
      <c r="K121" s="107"/>
    </row>
    <row r="122" spans="1:11" ht="31.95" customHeight="1" x14ac:dyDescent="0.25">
      <c r="A122" s="25">
        <v>87</v>
      </c>
      <c r="B122" s="140"/>
      <c r="C122" s="25" t="s">
        <v>320</v>
      </c>
      <c r="D122" s="25" t="s">
        <v>31</v>
      </c>
      <c r="E122" s="99" t="s">
        <v>353</v>
      </c>
      <c r="F122" s="24" t="s">
        <v>24</v>
      </c>
      <c r="G122" s="100">
        <v>43390</v>
      </c>
      <c r="H122" s="24" t="s">
        <v>354</v>
      </c>
      <c r="I122" s="25" t="s">
        <v>355</v>
      </c>
      <c r="J122" s="25">
        <v>13902474033</v>
      </c>
      <c r="K122" s="107"/>
    </row>
    <row r="123" spans="1:11" ht="31.05" customHeight="1" x14ac:dyDescent="0.25">
      <c r="A123" s="25">
        <v>88</v>
      </c>
      <c r="B123" s="140"/>
      <c r="C123" s="22" t="s">
        <v>320</v>
      </c>
      <c r="D123" s="22" t="s">
        <v>37</v>
      </c>
      <c r="E123" s="99" t="s">
        <v>356</v>
      </c>
      <c r="F123" s="24" t="s">
        <v>24</v>
      </c>
      <c r="G123" s="100">
        <v>43787</v>
      </c>
      <c r="H123" s="102" t="s">
        <v>357</v>
      </c>
      <c r="I123" s="25" t="s">
        <v>358</v>
      </c>
      <c r="J123" s="25">
        <v>13670175378</v>
      </c>
      <c r="K123" s="107"/>
    </row>
    <row r="124" spans="1:11" ht="30" customHeight="1" x14ac:dyDescent="0.25">
      <c r="A124" s="137">
        <v>89</v>
      </c>
      <c r="B124" s="140"/>
      <c r="C124" s="136" t="s">
        <v>320</v>
      </c>
      <c r="D124" s="136" t="s">
        <v>110</v>
      </c>
      <c r="E124" s="148" t="s">
        <v>359</v>
      </c>
      <c r="F124" s="24" t="s">
        <v>103</v>
      </c>
      <c r="G124" s="100">
        <v>44050</v>
      </c>
      <c r="H124" s="156" t="s">
        <v>360</v>
      </c>
      <c r="I124" s="136" t="s">
        <v>361</v>
      </c>
      <c r="J124" s="136" t="s">
        <v>362</v>
      </c>
      <c r="K124" s="162"/>
    </row>
    <row r="125" spans="1:11" ht="28.05" customHeight="1" x14ac:dyDescent="0.25">
      <c r="A125" s="138"/>
      <c r="B125" s="140"/>
      <c r="C125" s="136"/>
      <c r="D125" s="136"/>
      <c r="E125" s="148"/>
      <c r="F125" s="24" t="s">
        <v>231</v>
      </c>
      <c r="G125" s="100">
        <v>43174</v>
      </c>
      <c r="H125" s="153"/>
      <c r="I125" s="136"/>
      <c r="J125" s="136"/>
      <c r="K125" s="162"/>
    </row>
    <row r="126" spans="1:11" ht="28.05" customHeight="1" x14ac:dyDescent="0.25">
      <c r="A126" s="25">
        <v>90</v>
      </c>
      <c r="B126" s="140"/>
      <c r="C126" s="22" t="s">
        <v>320</v>
      </c>
      <c r="D126" s="22" t="s">
        <v>110</v>
      </c>
      <c r="E126" s="99" t="s">
        <v>363</v>
      </c>
      <c r="F126" s="24" t="s">
        <v>24</v>
      </c>
      <c r="G126" s="100">
        <v>43493</v>
      </c>
      <c r="H126" s="24" t="s">
        <v>364</v>
      </c>
      <c r="I126" s="25" t="s">
        <v>365</v>
      </c>
      <c r="J126" s="25">
        <v>18938038509</v>
      </c>
      <c r="K126" s="115"/>
    </row>
    <row r="127" spans="1:11" ht="36" customHeight="1" x14ac:dyDescent="0.25">
      <c r="A127" s="25">
        <v>91</v>
      </c>
      <c r="B127" s="140"/>
      <c r="C127" s="22" t="s">
        <v>320</v>
      </c>
      <c r="D127" s="22" t="s">
        <v>110</v>
      </c>
      <c r="E127" s="99" t="s">
        <v>366</v>
      </c>
      <c r="F127" s="24" t="s">
        <v>103</v>
      </c>
      <c r="G127" s="100">
        <v>43489</v>
      </c>
      <c r="H127" s="24" t="s">
        <v>367</v>
      </c>
      <c r="I127" s="25" t="s">
        <v>368</v>
      </c>
      <c r="J127" s="25">
        <v>18923865156</v>
      </c>
      <c r="K127" s="107"/>
    </row>
    <row r="128" spans="1:11" ht="31.95" customHeight="1" x14ac:dyDescent="0.25">
      <c r="A128" s="25">
        <v>92</v>
      </c>
      <c r="B128" s="140"/>
      <c r="C128" s="22" t="s">
        <v>320</v>
      </c>
      <c r="D128" s="22" t="s">
        <v>110</v>
      </c>
      <c r="E128" s="99" t="s">
        <v>369</v>
      </c>
      <c r="F128" s="24" t="s">
        <v>370</v>
      </c>
      <c r="G128" s="100">
        <v>43231</v>
      </c>
      <c r="H128" s="24" t="s">
        <v>371</v>
      </c>
      <c r="I128" s="25" t="s">
        <v>372</v>
      </c>
      <c r="J128" s="25">
        <v>15999684150</v>
      </c>
      <c r="K128" s="107"/>
    </row>
    <row r="129" spans="1:11" ht="30" customHeight="1" x14ac:dyDescent="0.25">
      <c r="A129" s="136">
        <v>93</v>
      </c>
      <c r="B129" s="140"/>
      <c r="C129" s="146" t="s">
        <v>320</v>
      </c>
      <c r="D129" s="146" t="s">
        <v>15</v>
      </c>
      <c r="E129" s="148" t="s">
        <v>373</v>
      </c>
      <c r="F129" s="24" t="s">
        <v>27</v>
      </c>
      <c r="G129" s="100">
        <v>43306</v>
      </c>
      <c r="H129" s="156" t="s">
        <v>374</v>
      </c>
      <c r="I129" s="136" t="s">
        <v>375</v>
      </c>
      <c r="J129" s="136" t="s">
        <v>376</v>
      </c>
      <c r="K129" s="162"/>
    </row>
    <row r="130" spans="1:11" ht="30" customHeight="1" x14ac:dyDescent="0.25">
      <c r="A130" s="136"/>
      <c r="B130" s="140"/>
      <c r="C130" s="146"/>
      <c r="D130" s="146"/>
      <c r="E130" s="148"/>
      <c r="F130" s="24" t="s">
        <v>103</v>
      </c>
      <c r="G130" s="100">
        <v>43431</v>
      </c>
      <c r="H130" s="153"/>
      <c r="I130" s="136"/>
      <c r="J130" s="136"/>
      <c r="K130" s="162"/>
    </row>
    <row r="131" spans="1:11" ht="27" customHeight="1" x14ac:dyDescent="0.25">
      <c r="A131" s="136"/>
      <c r="B131" s="140"/>
      <c r="C131" s="146"/>
      <c r="D131" s="146"/>
      <c r="E131" s="148"/>
      <c r="F131" s="24" t="s">
        <v>124</v>
      </c>
      <c r="G131" s="100">
        <v>44536</v>
      </c>
      <c r="H131" s="153"/>
      <c r="I131" s="136"/>
      <c r="J131" s="136"/>
      <c r="K131" s="162"/>
    </row>
    <row r="132" spans="1:11" ht="30" customHeight="1" x14ac:dyDescent="0.25">
      <c r="A132" s="25">
        <v>94</v>
      </c>
      <c r="B132" s="140" t="s">
        <v>152</v>
      </c>
      <c r="C132" s="25" t="s">
        <v>320</v>
      </c>
      <c r="D132" s="25" t="s">
        <v>73</v>
      </c>
      <c r="E132" s="99" t="s">
        <v>377</v>
      </c>
      <c r="F132" s="24" t="s">
        <v>24</v>
      </c>
      <c r="G132" s="100">
        <v>43139</v>
      </c>
      <c r="H132" s="24" t="s">
        <v>378</v>
      </c>
      <c r="I132" s="25" t="s">
        <v>379</v>
      </c>
      <c r="J132" s="25">
        <v>18565630025</v>
      </c>
      <c r="K132" s="107"/>
    </row>
    <row r="133" spans="1:11" ht="34.950000000000003" customHeight="1" x14ac:dyDescent="0.25">
      <c r="A133" s="25">
        <v>95</v>
      </c>
      <c r="B133" s="140"/>
      <c r="C133" s="22" t="s">
        <v>320</v>
      </c>
      <c r="D133" s="22" t="s">
        <v>110</v>
      </c>
      <c r="E133" s="99" t="s">
        <v>380</v>
      </c>
      <c r="F133" s="24" t="s">
        <v>24</v>
      </c>
      <c r="G133" s="100">
        <v>44528</v>
      </c>
      <c r="H133" s="24" t="s">
        <v>381</v>
      </c>
      <c r="I133" s="25" t="s">
        <v>382</v>
      </c>
      <c r="J133" s="25">
        <v>13168069167</v>
      </c>
      <c r="K133" s="107"/>
    </row>
    <row r="134" spans="1:11" ht="34.950000000000003" customHeight="1" x14ac:dyDescent="0.25">
      <c r="A134" s="25">
        <v>96</v>
      </c>
      <c r="B134" s="140"/>
      <c r="C134" s="22" t="s">
        <v>320</v>
      </c>
      <c r="D134" s="22" t="s">
        <v>31</v>
      </c>
      <c r="E134" s="99" t="s">
        <v>383</v>
      </c>
      <c r="F134" s="24" t="s">
        <v>24</v>
      </c>
      <c r="G134" s="113">
        <v>44830</v>
      </c>
      <c r="H134" s="24" t="s">
        <v>384</v>
      </c>
      <c r="I134" s="25" t="s">
        <v>385</v>
      </c>
      <c r="J134" s="25" t="s">
        <v>386</v>
      </c>
      <c r="K134" s="107"/>
    </row>
    <row r="135" spans="1:11" ht="34.950000000000003" customHeight="1" x14ac:dyDescent="0.25">
      <c r="A135" s="25">
        <v>97</v>
      </c>
      <c r="B135" s="140"/>
      <c r="C135" s="25" t="s">
        <v>320</v>
      </c>
      <c r="D135" s="25" t="s">
        <v>31</v>
      </c>
      <c r="E135" s="60" t="s">
        <v>387</v>
      </c>
      <c r="F135" s="24" t="s">
        <v>103</v>
      </c>
      <c r="G135" s="100">
        <v>43139</v>
      </c>
      <c r="H135" s="24" t="s">
        <v>388</v>
      </c>
      <c r="I135" s="75" t="s">
        <v>389</v>
      </c>
      <c r="J135" s="25">
        <v>18476974652</v>
      </c>
      <c r="K135" s="108" t="s">
        <v>390</v>
      </c>
    </row>
    <row r="136" spans="1:11" ht="34.950000000000003" customHeight="1" x14ac:dyDescent="0.25">
      <c r="A136" s="25">
        <v>98</v>
      </c>
      <c r="B136" s="140"/>
      <c r="C136" s="25" t="s">
        <v>320</v>
      </c>
      <c r="D136" s="25" t="s">
        <v>37</v>
      </c>
      <c r="E136" s="99" t="s">
        <v>391</v>
      </c>
      <c r="F136" s="24" t="s">
        <v>304</v>
      </c>
      <c r="G136" s="100">
        <v>43139</v>
      </c>
      <c r="H136" s="24" t="s">
        <v>392</v>
      </c>
      <c r="I136" s="25" t="s">
        <v>393</v>
      </c>
      <c r="J136" s="25">
        <v>13510286202</v>
      </c>
      <c r="K136" s="107"/>
    </row>
    <row r="137" spans="1:11" ht="34.950000000000003" customHeight="1" x14ac:dyDescent="0.25">
      <c r="A137" s="25">
        <v>99</v>
      </c>
      <c r="B137" s="140"/>
      <c r="C137" s="25" t="s">
        <v>320</v>
      </c>
      <c r="D137" s="25" t="s">
        <v>31</v>
      </c>
      <c r="E137" s="99" t="s">
        <v>394</v>
      </c>
      <c r="F137" s="24" t="s">
        <v>24</v>
      </c>
      <c r="G137" s="100">
        <v>43139</v>
      </c>
      <c r="H137" s="24" t="s">
        <v>395</v>
      </c>
      <c r="I137" s="25" t="s">
        <v>396</v>
      </c>
      <c r="J137" s="25">
        <v>13927414191</v>
      </c>
      <c r="K137" s="107"/>
    </row>
    <row r="138" spans="1:11" ht="34.950000000000003" customHeight="1" x14ac:dyDescent="0.25">
      <c r="A138" s="25">
        <v>100</v>
      </c>
      <c r="B138" s="140"/>
      <c r="C138" s="25" t="s">
        <v>320</v>
      </c>
      <c r="D138" s="25" t="s">
        <v>31</v>
      </c>
      <c r="E138" s="60" t="s">
        <v>397</v>
      </c>
      <c r="F138" s="102" t="s">
        <v>246</v>
      </c>
      <c r="G138" s="100">
        <v>43139</v>
      </c>
      <c r="H138" s="24" t="s">
        <v>398</v>
      </c>
      <c r="I138" s="25" t="s">
        <v>399</v>
      </c>
      <c r="J138" s="25">
        <v>15012665900</v>
      </c>
      <c r="K138" s="108" t="s">
        <v>400</v>
      </c>
    </row>
    <row r="139" spans="1:11" ht="34.950000000000003" customHeight="1" x14ac:dyDescent="0.25">
      <c r="A139" s="25">
        <v>101</v>
      </c>
      <c r="B139" s="140"/>
      <c r="C139" s="25" t="s">
        <v>320</v>
      </c>
      <c r="D139" s="25" t="s">
        <v>110</v>
      </c>
      <c r="E139" s="99" t="s">
        <v>401</v>
      </c>
      <c r="F139" s="24" t="s">
        <v>402</v>
      </c>
      <c r="G139" s="100">
        <v>43139</v>
      </c>
      <c r="H139" s="102" t="s">
        <v>403</v>
      </c>
      <c r="I139" s="25" t="s">
        <v>404</v>
      </c>
      <c r="J139" s="25">
        <v>18823731960</v>
      </c>
      <c r="K139" s="107"/>
    </row>
    <row r="140" spans="1:11" ht="34.950000000000003" customHeight="1" x14ac:dyDescent="0.25">
      <c r="A140" s="25">
        <v>102</v>
      </c>
      <c r="B140" s="140"/>
      <c r="C140" s="22" t="s">
        <v>320</v>
      </c>
      <c r="D140" s="22" t="s">
        <v>110</v>
      </c>
      <c r="E140" s="99" t="s">
        <v>405</v>
      </c>
      <c r="F140" s="24" t="s">
        <v>24</v>
      </c>
      <c r="G140" s="100">
        <v>43139</v>
      </c>
      <c r="H140" s="24" t="s">
        <v>406</v>
      </c>
      <c r="I140" s="25" t="s">
        <v>407</v>
      </c>
      <c r="J140" s="25">
        <v>13556887567</v>
      </c>
      <c r="K140" s="107"/>
    </row>
    <row r="141" spans="1:11" ht="34.950000000000003" customHeight="1" x14ac:dyDescent="0.25">
      <c r="A141" s="25">
        <v>103</v>
      </c>
      <c r="B141" s="140"/>
      <c r="C141" s="22" t="s">
        <v>320</v>
      </c>
      <c r="D141" s="22" t="s">
        <v>31</v>
      </c>
      <c r="E141" s="99" t="s">
        <v>408</v>
      </c>
      <c r="F141" s="24" t="s">
        <v>27</v>
      </c>
      <c r="G141" s="100">
        <v>44032</v>
      </c>
      <c r="H141" s="24" t="s">
        <v>409</v>
      </c>
      <c r="I141" s="25" t="s">
        <v>410</v>
      </c>
      <c r="J141" s="25">
        <v>15602935115</v>
      </c>
      <c r="K141" s="107"/>
    </row>
    <row r="142" spans="1:11" ht="34.950000000000003" customHeight="1" x14ac:dyDescent="0.25">
      <c r="A142" s="136">
        <v>104</v>
      </c>
      <c r="B142" s="140"/>
      <c r="C142" s="146" t="s">
        <v>320</v>
      </c>
      <c r="D142" s="146" t="s">
        <v>110</v>
      </c>
      <c r="E142" s="148" t="s">
        <v>411</v>
      </c>
      <c r="F142" s="24" t="s">
        <v>24</v>
      </c>
      <c r="G142" s="100">
        <v>43174</v>
      </c>
      <c r="H142" s="153" t="s">
        <v>412</v>
      </c>
      <c r="I142" s="159" t="s">
        <v>413</v>
      </c>
      <c r="J142" s="136">
        <v>18938688146</v>
      </c>
      <c r="K142" s="162"/>
    </row>
    <row r="143" spans="1:11" ht="34.950000000000003" customHeight="1" x14ac:dyDescent="0.25">
      <c r="A143" s="136"/>
      <c r="B143" s="140"/>
      <c r="C143" s="146"/>
      <c r="D143" s="146"/>
      <c r="E143" s="148"/>
      <c r="F143" s="24" t="s">
        <v>27</v>
      </c>
      <c r="G143" s="100">
        <v>43476</v>
      </c>
      <c r="H143" s="153"/>
      <c r="I143" s="136"/>
      <c r="J143" s="136"/>
      <c r="K143" s="162"/>
    </row>
    <row r="144" spans="1:11" ht="34.950000000000003" customHeight="1" x14ac:dyDescent="0.25">
      <c r="A144" s="25">
        <v>105</v>
      </c>
      <c r="B144" s="140"/>
      <c r="C144" s="25" t="s">
        <v>320</v>
      </c>
      <c r="D144" s="25" t="s">
        <v>110</v>
      </c>
      <c r="E144" s="99" t="s">
        <v>414</v>
      </c>
      <c r="F144" s="24" t="s">
        <v>103</v>
      </c>
      <c r="G144" s="100">
        <v>43139</v>
      </c>
      <c r="H144" s="24" t="s">
        <v>415</v>
      </c>
      <c r="I144" s="25" t="s">
        <v>416</v>
      </c>
      <c r="J144" s="25" t="s">
        <v>417</v>
      </c>
      <c r="K144" s="107"/>
    </row>
    <row r="145" spans="1:11" ht="34.950000000000003" customHeight="1" x14ac:dyDescent="0.25">
      <c r="A145" s="136">
        <v>106</v>
      </c>
      <c r="B145" s="140"/>
      <c r="C145" s="146" t="s">
        <v>320</v>
      </c>
      <c r="D145" s="146" t="s">
        <v>37</v>
      </c>
      <c r="E145" s="148" t="s">
        <v>418</v>
      </c>
      <c r="F145" s="24" t="s">
        <v>124</v>
      </c>
      <c r="G145" s="100">
        <v>44050</v>
      </c>
      <c r="H145" s="153" t="s">
        <v>419</v>
      </c>
      <c r="I145" s="136" t="s">
        <v>420</v>
      </c>
      <c r="J145" s="136">
        <v>15989409050</v>
      </c>
      <c r="K145" s="162"/>
    </row>
    <row r="146" spans="1:11" ht="34.950000000000003" customHeight="1" x14ac:dyDescent="0.25">
      <c r="A146" s="136"/>
      <c r="B146" s="140"/>
      <c r="C146" s="146"/>
      <c r="D146" s="146"/>
      <c r="E146" s="148"/>
      <c r="F146" s="102" t="s">
        <v>103</v>
      </c>
      <c r="G146" s="100">
        <v>44297</v>
      </c>
      <c r="H146" s="153"/>
      <c r="I146" s="136"/>
      <c r="J146" s="136"/>
      <c r="K146" s="162"/>
    </row>
    <row r="147" spans="1:11" ht="34.950000000000003" customHeight="1" x14ac:dyDescent="0.25">
      <c r="A147" s="137">
        <v>107</v>
      </c>
      <c r="B147" s="140" t="s">
        <v>152</v>
      </c>
      <c r="C147" s="144" t="s">
        <v>320</v>
      </c>
      <c r="D147" s="144" t="s">
        <v>15</v>
      </c>
      <c r="E147" s="149" t="s">
        <v>421</v>
      </c>
      <c r="F147" s="24" t="s">
        <v>27</v>
      </c>
      <c r="G147" s="100">
        <v>43747</v>
      </c>
      <c r="H147" s="153" t="s">
        <v>422</v>
      </c>
      <c r="I147" s="136" t="s">
        <v>423</v>
      </c>
      <c r="J147" s="136">
        <v>13480997156</v>
      </c>
      <c r="K147" s="167" t="s">
        <v>424</v>
      </c>
    </row>
    <row r="148" spans="1:11" ht="34.950000000000003" customHeight="1" x14ac:dyDescent="0.25">
      <c r="A148" s="139"/>
      <c r="B148" s="140"/>
      <c r="C148" s="147"/>
      <c r="D148" s="147"/>
      <c r="E148" s="151"/>
      <c r="F148" s="24" t="s">
        <v>24</v>
      </c>
      <c r="G148" s="100">
        <v>43139</v>
      </c>
      <c r="H148" s="153"/>
      <c r="I148" s="136"/>
      <c r="J148" s="136"/>
      <c r="K148" s="164"/>
    </row>
    <row r="149" spans="1:11" ht="34.950000000000003" customHeight="1" x14ac:dyDescent="0.25">
      <c r="A149" s="138"/>
      <c r="B149" s="140"/>
      <c r="C149" s="145"/>
      <c r="D149" s="145"/>
      <c r="E149" s="150"/>
      <c r="F149" s="102" t="s">
        <v>27</v>
      </c>
      <c r="G149" s="100">
        <v>44931</v>
      </c>
      <c r="H149" s="102" t="s">
        <v>425</v>
      </c>
      <c r="I149" s="75" t="s">
        <v>426</v>
      </c>
      <c r="J149" s="25">
        <v>13600182211</v>
      </c>
      <c r="K149" s="165"/>
    </row>
    <row r="150" spans="1:11" ht="34.950000000000003" customHeight="1" x14ac:dyDescent="0.25">
      <c r="A150" s="25">
        <v>108</v>
      </c>
      <c r="B150" s="140"/>
      <c r="C150" s="25" t="s">
        <v>320</v>
      </c>
      <c r="D150" s="25" t="s">
        <v>37</v>
      </c>
      <c r="E150" s="99" t="s">
        <v>427</v>
      </c>
      <c r="F150" s="24" t="s">
        <v>304</v>
      </c>
      <c r="G150" s="100">
        <v>43390</v>
      </c>
      <c r="H150" s="24" t="s">
        <v>428</v>
      </c>
      <c r="I150" s="25" t="s">
        <v>429</v>
      </c>
      <c r="J150" s="25">
        <v>13760223274</v>
      </c>
      <c r="K150" s="107"/>
    </row>
    <row r="151" spans="1:11" ht="34.950000000000003" customHeight="1" x14ac:dyDescent="0.25">
      <c r="A151" s="25">
        <v>109</v>
      </c>
      <c r="B151" s="140"/>
      <c r="C151" s="25" t="s">
        <v>320</v>
      </c>
      <c r="D151" s="25" t="s">
        <v>110</v>
      </c>
      <c r="E151" s="99" t="s">
        <v>430</v>
      </c>
      <c r="F151" s="24" t="s">
        <v>24</v>
      </c>
      <c r="G151" s="100">
        <v>43368</v>
      </c>
      <c r="H151" s="102" t="s">
        <v>431</v>
      </c>
      <c r="I151" s="25" t="s">
        <v>432</v>
      </c>
      <c r="J151" s="25">
        <v>18123703437</v>
      </c>
      <c r="K151" s="107"/>
    </row>
    <row r="152" spans="1:11" ht="34.950000000000003" customHeight="1" x14ac:dyDescent="0.25">
      <c r="A152" s="136">
        <v>110</v>
      </c>
      <c r="B152" s="140"/>
      <c r="C152" s="136" t="s">
        <v>320</v>
      </c>
      <c r="D152" s="136" t="s">
        <v>37</v>
      </c>
      <c r="E152" s="148" t="s">
        <v>433</v>
      </c>
      <c r="F152" s="24" t="s">
        <v>124</v>
      </c>
      <c r="G152" s="100">
        <v>43448</v>
      </c>
      <c r="H152" s="153" t="s">
        <v>434</v>
      </c>
      <c r="I152" s="136" t="s">
        <v>435</v>
      </c>
      <c r="J152" s="136">
        <v>18926080286</v>
      </c>
      <c r="K152" s="162"/>
    </row>
    <row r="153" spans="1:11" ht="34.950000000000003" customHeight="1" x14ac:dyDescent="0.25">
      <c r="A153" s="136"/>
      <c r="B153" s="140"/>
      <c r="C153" s="136"/>
      <c r="D153" s="136"/>
      <c r="E153" s="148"/>
      <c r="F153" s="24" t="s">
        <v>103</v>
      </c>
      <c r="G153" s="100">
        <v>43368</v>
      </c>
      <c r="H153" s="153"/>
      <c r="I153" s="136"/>
      <c r="J153" s="136"/>
      <c r="K153" s="162"/>
    </row>
    <row r="154" spans="1:11" ht="34.950000000000003" customHeight="1" x14ac:dyDescent="0.25">
      <c r="A154" s="25">
        <v>111</v>
      </c>
      <c r="B154" s="140"/>
      <c r="C154" s="25" t="s">
        <v>320</v>
      </c>
      <c r="D154" s="25" t="s">
        <v>31</v>
      </c>
      <c r="E154" s="99" t="s">
        <v>436</v>
      </c>
      <c r="F154" s="24" t="s">
        <v>437</v>
      </c>
      <c r="G154" s="100">
        <v>43139</v>
      </c>
      <c r="H154" s="102" t="s">
        <v>438</v>
      </c>
      <c r="I154" s="25" t="s">
        <v>303</v>
      </c>
      <c r="J154" s="25">
        <v>15817387813</v>
      </c>
      <c r="K154" s="107"/>
    </row>
    <row r="155" spans="1:11" ht="34.950000000000003" customHeight="1" x14ac:dyDescent="0.25">
      <c r="A155" s="25">
        <v>112</v>
      </c>
      <c r="B155" s="140"/>
      <c r="C155" s="22" t="s">
        <v>320</v>
      </c>
      <c r="D155" s="22" t="s">
        <v>15</v>
      </c>
      <c r="E155" s="99" t="s">
        <v>439</v>
      </c>
      <c r="F155" s="24" t="s">
        <v>370</v>
      </c>
      <c r="G155" s="100">
        <v>43452</v>
      </c>
      <c r="H155" s="102" t="s">
        <v>440</v>
      </c>
      <c r="I155" s="25" t="s">
        <v>441</v>
      </c>
      <c r="J155" s="25">
        <v>13828761926</v>
      </c>
      <c r="K155" s="107"/>
    </row>
    <row r="156" spans="1:11" ht="34.950000000000003" customHeight="1" x14ac:dyDescent="0.15">
      <c r="A156" s="25">
        <v>113</v>
      </c>
      <c r="B156" s="140"/>
      <c r="C156" s="22" t="s">
        <v>320</v>
      </c>
      <c r="D156" s="22" t="s">
        <v>15</v>
      </c>
      <c r="E156" s="99" t="s">
        <v>442</v>
      </c>
      <c r="F156" s="24" t="s">
        <v>304</v>
      </c>
      <c r="G156" s="100">
        <v>43489</v>
      </c>
      <c r="H156" s="24" t="s">
        <v>443</v>
      </c>
      <c r="I156" s="25" t="s">
        <v>444</v>
      </c>
      <c r="J156" s="114" t="s">
        <v>445</v>
      </c>
      <c r="K156" s="107"/>
    </row>
    <row r="157" spans="1:11" ht="34.950000000000003" customHeight="1" x14ac:dyDescent="0.25">
      <c r="A157" s="136">
        <v>114</v>
      </c>
      <c r="B157" s="140"/>
      <c r="C157" s="146" t="s">
        <v>320</v>
      </c>
      <c r="D157" s="146" t="s">
        <v>67</v>
      </c>
      <c r="E157" s="148" t="s">
        <v>446</v>
      </c>
      <c r="F157" s="24" t="s">
        <v>103</v>
      </c>
      <c r="G157" s="100">
        <v>43530</v>
      </c>
      <c r="H157" s="156" t="s">
        <v>447</v>
      </c>
      <c r="I157" s="136" t="s">
        <v>448</v>
      </c>
      <c r="J157" s="136">
        <v>13554745573</v>
      </c>
      <c r="K157" s="162"/>
    </row>
    <row r="158" spans="1:11" ht="34.950000000000003" customHeight="1" x14ac:dyDescent="0.25">
      <c r="A158" s="136"/>
      <c r="B158" s="140"/>
      <c r="C158" s="146"/>
      <c r="D158" s="146"/>
      <c r="E158" s="148"/>
      <c r="F158" s="24" t="s">
        <v>124</v>
      </c>
      <c r="G158" s="100">
        <v>43649</v>
      </c>
      <c r="H158" s="153"/>
      <c r="I158" s="136"/>
      <c r="J158" s="136"/>
      <c r="K158" s="162"/>
    </row>
    <row r="159" spans="1:11" ht="34.950000000000003" customHeight="1" x14ac:dyDescent="0.25">
      <c r="A159" s="25">
        <v>115</v>
      </c>
      <c r="B159" s="140"/>
      <c r="C159" s="22" t="s">
        <v>320</v>
      </c>
      <c r="D159" s="22" t="s">
        <v>37</v>
      </c>
      <c r="E159" s="99" t="s">
        <v>449</v>
      </c>
      <c r="F159" s="24" t="s">
        <v>48</v>
      </c>
      <c r="G159" s="100">
        <v>43542</v>
      </c>
      <c r="H159" s="24" t="s">
        <v>450</v>
      </c>
      <c r="I159" s="25" t="s">
        <v>308</v>
      </c>
      <c r="J159" s="25">
        <v>13823601792</v>
      </c>
      <c r="K159" s="107"/>
    </row>
    <row r="160" spans="1:11" ht="34.950000000000003" customHeight="1" x14ac:dyDescent="0.25">
      <c r="A160" s="25">
        <v>116</v>
      </c>
      <c r="B160" s="140"/>
      <c r="C160" s="22" t="s">
        <v>320</v>
      </c>
      <c r="D160" s="22" t="s">
        <v>37</v>
      </c>
      <c r="E160" s="99" t="s">
        <v>451</v>
      </c>
      <c r="F160" s="24" t="s">
        <v>48</v>
      </c>
      <c r="G160" s="100">
        <v>43605</v>
      </c>
      <c r="H160" s="24" t="s">
        <v>452</v>
      </c>
      <c r="I160" s="25" t="s">
        <v>453</v>
      </c>
      <c r="J160" s="25">
        <v>13424157393</v>
      </c>
      <c r="K160" s="107"/>
    </row>
    <row r="161" spans="1:11" ht="34.950000000000003" customHeight="1" x14ac:dyDescent="0.25">
      <c r="A161" s="25">
        <v>117</v>
      </c>
      <c r="B161" s="140"/>
      <c r="C161" s="22" t="s">
        <v>320</v>
      </c>
      <c r="D161" s="22" t="s">
        <v>110</v>
      </c>
      <c r="E161" s="99" t="s">
        <v>454</v>
      </c>
      <c r="F161" s="24" t="s">
        <v>24</v>
      </c>
      <c r="G161" s="100">
        <v>43473</v>
      </c>
      <c r="H161" s="24" t="s">
        <v>455</v>
      </c>
      <c r="I161" s="25" t="s">
        <v>456</v>
      </c>
      <c r="J161" s="25">
        <v>15118067735</v>
      </c>
      <c r="K161" s="107"/>
    </row>
    <row r="162" spans="1:11" ht="28.95" customHeight="1" x14ac:dyDescent="0.25">
      <c r="A162" s="136">
        <v>118</v>
      </c>
      <c r="B162" s="140"/>
      <c r="C162" s="146" t="s">
        <v>320</v>
      </c>
      <c r="D162" s="146" t="s">
        <v>110</v>
      </c>
      <c r="E162" s="152" t="s">
        <v>457</v>
      </c>
      <c r="F162" s="24" t="s">
        <v>124</v>
      </c>
      <c r="G162" s="100">
        <v>44159</v>
      </c>
      <c r="H162" s="153" t="s">
        <v>458</v>
      </c>
      <c r="I162" s="136" t="s">
        <v>459</v>
      </c>
      <c r="J162" s="136">
        <v>13418553776</v>
      </c>
      <c r="K162" s="168" t="s">
        <v>460</v>
      </c>
    </row>
    <row r="163" spans="1:11" ht="30" customHeight="1" x14ac:dyDescent="0.25">
      <c r="A163" s="136"/>
      <c r="B163" s="140"/>
      <c r="C163" s="146"/>
      <c r="D163" s="146"/>
      <c r="E163" s="148"/>
      <c r="F163" s="24" t="s">
        <v>103</v>
      </c>
      <c r="G163" s="100">
        <v>43605</v>
      </c>
      <c r="H163" s="153"/>
      <c r="I163" s="136"/>
      <c r="J163" s="136"/>
      <c r="K163" s="162"/>
    </row>
    <row r="164" spans="1:11" ht="34.950000000000003" customHeight="1" x14ac:dyDescent="0.25">
      <c r="A164" s="25">
        <v>119</v>
      </c>
      <c r="B164" s="140"/>
      <c r="C164" s="22" t="s">
        <v>320</v>
      </c>
      <c r="D164" s="22" t="s">
        <v>15</v>
      </c>
      <c r="E164" s="99" t="s">
        <v>461</v>
      </c>
      <c r="F164" s="24" t="s">
        <v>27</v>
      </c>
      <c r="G164" s="100">
        <v>43592</v>
      </c>
      <c r="H164" s="24" t="s">
        <v>462</v>
      </c>
      <c r="I164" s="25" t="s">
        <v>463</v>
      </c>
      <c r="J164" s="25" t="s">
        <v>464</v>
      </c>
      <c r="K164" s="107"/>
    </row>
    <row r="165" spans="1:11" ht="34.950000000000003" customHeight="1" x14ac:dyDescent="0.25">
      <c r="A165" s="25">
        <v>120</v>
      </c>
      <c r="B165" s="140" t="s">
        <v>152</v>
      </c>
      <c r="C165" s="22" t="s">
        <v>320</v>
      </c>
      <c r="D165" s="22" t="s">
        <v>110</v>
      </c>
      <c r="E165" s="99" t="s">
        <v>465</v>
      </c>
      <c r="F165" s="24" t="s">
        <v>24</v>
      </c>
      <c r="G165" s="100">
        <v>43840</v>
      </c>
      <c r="H165" s="24" t="s">
        <v>466</v>
      </c>
      <c r="I165" s="25" t="s">
        <v>467</v>
      </c>
      <c r="J165" s="25">
        <v>13590430207</v>
      </c>
      <c r="K165" s="107"/>
    </row>
    <row r="166" spans="1:11" ht="34.950000000000003" customHeight="1" x14ac:dyDescent="0.25">
      <c r="A166" s="25">
        <v>121</v>
      </c>
      <c r="B166" s="140"/>
      <c r="C166" s="22" t="s">
        <v>320</v>
      </c>
      <c r="D166" s="22" t="s">
        <v>37</v>
      </c>
      <c r="E166" s="99" t="s">
        <v>468</v>
      </c>
      <c r="F166" s="24" t="s">
        <v>370</v>
      </c>
      <c r="G166" s="100">
        <v>43840</v>
      </c>
      <c r="H166" s="24" t="s">
        <v>469</v>
      </c>
      <c r="I166" s="25" t="s">
        <v>470</v>
      </c>
      <c r="J166" s="25">
        <v>15728114889</v>
      </c>
      <c r="K166" s="107"/>
    </row>
    <row r="167" spans="1:11" ht="34.950000000000003" customHeight="1" x14ac:dyDescent="0.25">
      <c r="A167" s="25">
        <v>122</v>
      </c>
      <c r="B167" s="140"/>
      <c r="C167" s="22" t="s">
        <v>320</v>
      </c>
      <c r="D167" s="22" t="s">
        <v>110</v>
      </c>
      <c r="E167" s="99" t="s">
        <v>471</v>
      </c>
      <c r="F167" s="24" t="s">
        <v>24</v>
      </c>
      <c r="G167" s="100">
        <v>43843</v>
      </c>
      <c r="H167" s="102" t="s">
        <v>472</v>
      </c>
      <c r="I167" s="25" t="s">
        <v>473</v>
      </c>
      <c r="J167" s="25">
        <v>15019267360</v>
      </c>
      <c r="K167" s="107"/>
    </row>
    <row r="168" spans="1:11" ht="28.05" customHeight="1" x14ac:dyDescent="0.25">
      <c r="A168" s="137">
        <v>123</v>
      </c>
      <c r="B168" s="140"/>
      <c r="C168" s="146" t="s">
        <v>320</v>
      </c>
      <c r="D168" s="146" t="s">
        <v>139</v>
      </c>
      <c r="E168" s="148" t="s">
        <v>474</v>
      </c>
      <c r="F168" s="24" t="s">
        <v>27</v>
      </c>
      <c r="G168" s="100">
        <v>44362</v>
      </c>
      <c r="H168" s="153" t="s">
        <v>475</v>
      </c>
      <c r="I168" s="136" t="s">
        <v>476</v>
      </c>
      <c r="J168" s="136">
        <v>18680682769</v>
      </c>
      <c r="K168" s="162"/>
    </row>
    <row r="169" spans="1:11" ht="30" customHeight="1" x14ac:dyDescent="0.25">
      <c r="A169" s="138"/>
      <c r="B169" s="140"/>
      <c r="C169" s="146"/>
      <c r="D169" s="146"/>
      <c r="E169" s="148"/>
      <c r="F169" s="24" t="s">
        <v>24</v>
      </c>
      <c r="G169" s="100">
        <v>43676</v>
      </c>
      <c r="H169" s="153"/>
      <c r="I169" s="136"/>
      <c r="J169" s="136"/>
      <c r="K169" s="162"/>
    </row>
    <row r="170" spans="1:11" ht="30" customHeight="1" x14ac:dyDescent="0.25">
      <c r="A170" s="136">
        <v>124</v>
      </c>
      <c r="B170" s="140"/>
      <c r="C170" s="136" t="s">
        <v>320</v>
      </c>
      <c r="D170" s="136" t="s">
        <v>73</v>
      </c>
      <c r="E170" s="148" t="s">
        <v>477</v>
      </c>
      <c r="F170" s="24" t="s">
        <v>103</v>
      </c>
      <c r="G170" s="100">
        <v>43676</v>
      </c>
      <c r="H170" s="153" t="s">
        <v>478</v>
      </c>
      <c r="I170" s="136" t="s">
        <v>479</v>
      </c>
      <c r="J170" s="136">
        <v>18566224271</v>
      </c>
      <c r="K170" s="162"/>
    </row>
    <row r="171" spans="1:11" ht="27" customHeight="1" x14ac:dyDescent="0.25">
      <c r="A171" s="136"/>
      <c r="B171" s="140"/>
      <c r="C171" s="136"/>
      <c r="D171" s="136"/>
      <c r="E171" s="148"/>
      <c r="F171" s="24" t="s">
        <v>124</v>
      </c>
      <c r="G171" s="100">
        <v>43810</v>
      </c>
      <c r="H171" s="153"/>
      <c r="I171" s="136"/>
      <c r="J171" s="136"/>
      <c r="K171" s="162"/>
    </row>
    <row r="172" spans="1:11" ht="31.05" customHeight="1" x14ac:dyDescent="0.25">
      <c r="A172" s="136">
        <v>125</v>
      </c>
      <c r="B172" s="140"/>
      <c r="C172" s="146" t="s">
        <v>320</v>
      </c>
      <c r="D172" s="146" t="s">
        <v>31</v>
      </c>
      <c r="E172" s="148" t="s">
        <v>480</v>
      </c>
      <c r="F172" s="24" t="s">
        <v>24</v>
      </c>
      <c r="G172" s="100">
        <v>43769</v>
      </c>
      <c r="H172" s="156" t="s">
        <v>481</v>
      </c>
      <c r="I172" s="136" t="s">
        <v>482</v>
      </c>
      <c r="J172" s="136">
        <v>15914132646</v>
      </c>
      <c r="K172" s="168" t="s">
        <v>483</v>
      </c>
    </row>
    <row r="173" spans="1:11" ht="30" customHeight="1" x14ac:dyDescent="0.25">
      <c r="A173" s="136"/>
      <c r="B173" s="140"/>
      <c r="C173" s="146"/>
      <c r="D173" s="146"/>
      <c r="E173" s="148"/>
      <c r="F173" s="24" t="s">
        <v>27</v>
      </c>
      <c r="G173" s="100">
        <v>44179</v>
      </c>
      <c r="H173" s="153"/>
      <c r="I173" s="136"/>
      <c r="J173" s="136"/>
      <c r="K173" s="162"/>
    </row>
    <row r="174" spans="1:11" ht="34.950000000000003" customHeight="1" x14ac:dyDescent="0.25">
      <c r="A174" s="25">
        <v>126</v>
      </c>
      <c r="B174" s="140"/>
      <c r="C174" s="22" t="s">
        <v>320</v>
      </c>
      <c r="D174" s="22" t="s">
        <v>110</v>
      </c>
      <c r="E174" s="99" t="s">
        <v>484</v>
      </c>
      <c r="F174" s="24" t="s">
        <v>103</v>
      </c>
      <c r="G174" s="100">
        <v>43851</v>
      </c>
      <c r="H174" s="24" t="s">
        <v>485</v>
      </c>
      <c r="I174" s="25" t="s">
        <v>486</v>
      </c>
      <c r="J174" s="25">
        <v>18926767087</v>
      </c>
      <c r="K174" s="107"/>
    </row>
    <row r="175" spans="1:11" ht="34.950000000000003" customHeight="1" x14ac:dyDescent="0.25">
      <c r="A175" s="25">
        <v>127</v>
      </c>
      <c r="B175" s="140"/>
      <c r="C175" s="22" t="s">
        <v>320</v>
      </c>
      <c r="D175" s="22" t="s">
        <v>57</v>
      </c>
      <c r="E175" s="99" t="s">
        <v>487</v>
      </c>
      <c r="F175" s="24" t="s">
        <v>24</v>
      </c>
      <c r="G175" s="100">
        <v>43851</v>
      </c>
      <c r="H175" s="24" t="s">
        <v>488</v>
      </c>
      <c r="I175" s="25" t="s">
        <v>489</v>
      </c>
      <c r="J175" s="25">
        <v>13828773903</v>
      </c>
      <c r="K175" s="107"/>
    </row>
    <row r="176" spans="1:11" ht="34.950000000000003" customHeight="1" x14ac:dyDescent="0.25">
      <c r="A176" s="25">
        <v>128</v>
      </c>
      <c r="B176" s="140"/>
      <c r="C176" s="22" t="s">
        <v>320</v>
      </c>
      <c r="D176" s="22" t="s">
        <v>37</v>
      </c>
      <c r="E176" s="99" t="s">
        <v>490</v>
      </c>
      <c r="F176" s="24" t="s">
        <v>24</v>
      </c>
      <c r="G176" s="100">
        <v>43851</v>
      </c>
      <c r="H176" s="24" t="s">
        <v>491</v>
      </c>
      <c r="I176" s="25" t="s">
        <v>492</v>
      </c>
      <c r="J176" s="25">
        <v>18320956522</v>
      </c>
      <c r="K176" s="107"/>
    </row>
    <row r="177" spans="1:11" ht="34.950000000000003" customHeight="1" x14ac:dyDescent="0.25">
      <c r="A177" s="25">
        <v>129</v>
      </c>
      <c r="B177" s="140"/>
      <c r="C177" s="22" t="s">
        <v>320</v>
      </c>
      <c r="D177" s="22" t="s">
        <v>110</v>
      </c>
      <c r="E177" s="99" t="s">
        <v>493</v>
      </c>
      <c r="F177" s="24" t="s">
        <v>24</v>
      </c>
      <c r="G177" s="100">
        <v>43875</v>
      </c>
      <c r="H177" s="24" t="s">
        <v>494</v>
      </c>
      <c r="I177" s="25" t="s">
        <v>495</v>
      </c>
      <c r="J177" s="25" t="s">
        <v>496</v>
      </c>
      <c r="K177" s="107"/>
    </row>
    <row r="178" spans="1:11" ht="34.950000000000003" customHeight="1" x14ac:dyDescent="0.25">
      <c r="A178" s="25">
        <v>130</v>
      </c>
      <c r="B178" s="140"/>
      <c r="C178" s="22" t="s">
        <v>320</v>
      </c>
      <c r="D178" s="22" t="s">
        <v>110</v>
      </c>
      <c r="E178" s="99" t="s">
        <v>497</v>
      </c>
      <c r="F178" s="24" t="s">
        <v>231</v>
      </c>
      <c r="G178" s="100">
        <v>43875</v>
      </c>
      <c r="H178" s="24" t="s">
        <v>498</v>
      </c>
      <c r="I178" s="25" t="s">
        <v>499</v>
      </c>
      <c r="J178" s="75" t="s">
        <v>500</v>
      </c>
      <c r="K178" s="108" t="s">
        <v>483</v>
      </c>
    </row>
    <row r="179" spans="1:11" ht="34.950000000000003" customHeight="1" x14ac:dyDescent="0.25">
      <c r="A179" s="25">
        <v>131</v>
      </c>
      <c r="B179" s="140"/>
      <c r="C179" s="22" t="s">
        <v>320</v>
      </c>
      <c r="D179" s="22" t="s">
        <v>57</v>
      </c>
      <c r="E179" s="60" t="s">
        <v>501</v>
      </c>
      <c r="F179" s="24" t="s">
        <v>24</v>
      </c>
      <c r="G179" s="100">
        <v>44011</v>
      </c>
      <c r="H179" s="24" t="s">
        <v>502</v>
      </c>
      <c r="I179" s="25" t="s">
        <v>407</v>
      </c>
      <c r="J179" s="25" t="s">
        <v>503</v>
      </c>
      <c r="K179" s="108" t="s">
        <v>460</v>
      </c>
    </row>
    <row r="180" spans="1:11" ht="34.950000000000003" customHeight="1" x14ac:dyDescent="0.25">
      <c r="A180" s="25">
        <v>132</v>
      </c>
      <c r="B180" s="140"/>
      <c r="C180" s="22" t="s">
        <v>320</v>
      </c>
      <c r="D180" s="22" t="s">
        <v>110</v>
      </c>
      <c r="E180" s="99" t="s">
        <v>504</v>
      </c>
      <c r="F180" s="24" t="s">
        <v>103</v>
      </c>
      <c r="G180" s="100">
        <v>44015</v>
      </c>
      <c r="H180" s="24" t="s">
        <v>505</v>
      </c>
      <c r="I180" s="25" t="s">
        <v>506</v>
      </c>
      <c r="J180" s="25">
        <v>15013662040</v>
      </c>
      <c r="K180" s="107"/>
    </row>
    <row r="181" spans="1:11" ht="34.950000000000003" customHeight="1" x14ac:dyDescent="0.25">
      <c r="A181" s="25">
        <v>133</v>
      </c>
      <c r="B181" s="141" t="s">
        <v>152</v>
      </c>
      <c r="C181" s="22" t="s">
        <v>320</v>
      </c>
      <c r="D181" s="22" t="s">
        <v>31</v>
      </c>
      <c r="E181" s="99" t="s">
        <v>507</v>
      </c>
      <c r="F181" s="24" t="s">
        <v>231</v>
      </c>
      <c r="G181" s="100">
        <v>44284</v>
      </c>
      <c r="H181" s="24" t="s">
        <v>508</v>
      </c>
      <c r="I181" s="25" t="s">
        <v>509</v>
      </c>
      <c r="J181" s="25">
        <v>13312907186</v>
      </c>
      <c r="K181" s="107"/>
    </row>
    <row r="182" spans="1:11" ht="34.950000000000003" customHeight="1" x14ac:dyDescent="0.25">
      <c r="A182" s="137">
        <v>134</v>
      </c>
      <c r="B182" s="142"/>
      <c r="C182" s="146" t="s">
        <v>320</v>
      </c>
      <c r="D182" s="146" t="s">
        <v>110</v>
      </c>
      <c r="E182" s="148" t="s">
        <v>510</v>
      </c>
      <c r="F182" s="24" t="s">
        <v>511</v>
      </c>
      <c r="G182" s="100">
        <v>44856</v>
      </c>
      <c r="H182" s="153" t="s">
        <v>512</v>
      </c>
      <c r="I182" s="136" t="s">
        <v>513</v>
      </c>
      <c r="J182" s="136" t="s">
        <v>514</v>
      </c>
      <c r="K182" s="162"/>
    </row>
    <row r="183" spans="1:11" ht="34.950000000000003" customHeight="1" x14ac:dyDescent="0.25">
      <c r="A183" s="138"/>
      <c r="B183" s="142"/>
      <c r="C183" s="146"/>
      <c r="D183" s="146"/>
      <c r="E183" s="148"/>
      <c r="F183" s="24" t="s">
        <v>208</v>
      </c>
      <c r="G183" s="100">
        <v>44298</v>
      </c>
      <c r="H183" s="153"/>
      <c r="I183" s="136"/>
      <c r="J183" s="136"/>
      <c r="K183" s="162"/>
    </row>
    <row r="184" spans="1:11" ht="31.05" customHeight="1" x14ac:dyDescent="0.25">
      <c r="A184" s="25">
        <v>135</v>
      </c>
      <c r="B184" s="142"/>
      <c r="C184" s="25" t="s">
        <v>320</v>
      </c>
      <c r="D184" s="25" t="s">
        <v>110</v>
      </c>
      <c r="E184" s="99" t="s">
        <v>515</v>
      </c>
      <c r="F184" s="24" t="s">
        <v>124</v>
      </c>
      <c r="G184" s="100">
        <v>44362</v>
      </c>
      <c r="H184" s="24" t="s">
        <v>516</v>
      </c>
      <c r="I184" s="25" t="s">
        <v>517</v>
      </c>
      <c r="J184" s="25">
        <v>13622354959</v>
      </c>
      <c r="K184" s="107"/>
    </row>
    <row r="185" spans="1:11" ht="31.95" customHeight="1" x14ac:dyDescent="0.25">
      <c r="A185" s="25">
        <v>136</v>
      </c>
      <c r="B185" s="142"/>
      <c r="C185" s="25" t="s">
        <v>320</v>
      </c>
      <c r="D185" s="25" t="s">
        <v>15</v>
      </c>
      <c r="E185" s="99" t="s">
        <v>518</v>
      </c>
      <c r="F185" s="24" t="s">
        <v>124</v>
      </c>
      <c r="G185" s="100">
        <v>44375</v>
      </c>
      <c r="H185" s="24" t="s">
        <v>519</v>
      </c>
      <c r="I185" s="25" t="s">
        <v>520</v>
      </c>
      <c r="J185" s="25" t="s">
        <v>521</v>
      </c>
      <c r="K185" s="107"/>
    </row>
    <row r="186" spans="1:11" ht="28.95" customHeight="1" x14ac:dyDescent="0.25">
      <c r="A186" s="136">
        <v>137</v>
      </c>
      <c r="B186" s="142"/>
      <c r="C186" s="146" t="s">
        <v>320</v>
      </c>
      <c r="D186" s="146" t="s">
        <v>37</v>
      </c>
      <c r="E186" s="148" t="s">
        <v>522</v>
      </c>
      <c r="F186" s="24" t="s">
        <v>103</v>
      </c>
      <c r="G186" s="100">
        <v>44025</v>
      </c>
      <c r="H186" s="153" t="s">
        <v>523</v>
      </c>
      <c r="I186" s="136" t="s">
        <v>524</v>
      </c>
      <c r="J186" s="136">
        <v>13316966026</v>
      </c>
      <c r="K186" s="162"/>
    </row>
    <row r="187" spans="1:11" ht="28.95" customHeight="1" x14ac:dyDescent="0.25">
      <c r="A187" s="136"/>
      <c r="B187" s="142"/>
      <c r="C187" s="146"/>
      <c r="D187" s="146"/>
      <c r="E187" s="148"/>
      <c r="F187" s="24" t="s">
        <v>124</v>
      </c>
      <c r="G187" s="100">
        <v>44300</v>
      </c>
      <c r="H187" s="153"/>
      <c r="I187" s="136"/>
      <c r="J187" s="136"/>
      <c r="K187" s="162"/>
    </row>
    <row r="188" spans="1:11" ht="30" customHeight="1" x14ac:dyDescent="0.25">
      <c r="A188" s="137">
        <v>138</v>
      </c>
      <c r="B188" s="142"/>
      <c r="C188" s="137" t="s">
        <v>320</v>
      </c>
      <c r="D188" s="137" t="s">
        <v>110</v>
      </c>
      <c r="E188" s="149" t="s">
        <v>525</v>
      </c>
      <c r="F188" s="24" t="s">
        <v>526</v>
      </c>
      <c r="G188" s="100">
        <v>44322</v>
      </c>
      <c r="H188" s="24" t="s">
        <v>527</v>
      </c>
      <c r="I188" s="25" t="s">
        <v>528</v>
      </c>
      <c r="J188" s="25">
        <v>13924645952</v>
      </c>
      <c r="K188" s="167" t="s">
        <v>424</v>
      </c>
    </row>
    <row r="189" spans="1:11" ht="30" customHeight="1" x14ac:dyDescent="0.25">
      <c r="A189" s="138"/>
      <c r="B189" s="142"/>
      <c r="C189" s="138"/>
      <c r="D189" s="138"/>
      <c r="E189" s="150"/>
      <c r="F189" s="102" t="s">
        <v>529</v>
      </c>
      <c r="G189" s="100">
        <v>44931</v>
      </c>
      <c r="H189" s="102" t="s">
        <v>530</v>
      </c>
      <c r="I189" s="75" t="s">
        <v>531</v>
      </c>
      <c r="J189" s="25">
        <v>13823339871</v>
      </c>
      <c r="K189" s="165"/>
    </row>
    <row r="190" spans="1:11" ht="34.950000000000003" customHeight="1" x14ac:dyDescent="0.25">
      <c r="A190" s="25">
        <v>139</v>
      </c>
      <c r="B190" s="142"/>
      <c r="C190" s="25" t="s">
        <v>320</v>
      </c>
      <c r="D190" s="25" t="s">
        <v>110</v>
      </c>
      <c r="E190" s="99" t="s">
        <v>532</v>
      </c>
      <c r="F190" s="102" t="s">
        <v>533</v>
      </c>
      <c r="G190" s="100">
        <v>44322</v>
      </c>
      <c r="H190" s="24" t="s">
        <v>534</v>
      </c>
      <c r="I190" s="25" t="s">
        <v>535</v>
      </c>
      <c r="J190" s="25">
        <v>15013660129</v>
      </c>
      <c r="K190" s="107"/>
    </row>
    <row r="191" spans="1:11" ht="34.950000000000003" customHeight="1" x14ac:dyDescent="0.25">
      <c r="A191" s="25">
        <v>140</v>
      </c>
      <c r="B191" s="142"/>
      <c r="C191" s="25" t="s">
        <v>320</v>
      </c>
      <c r="D191" s="25" t="s">
        <v>67</v>
      </c>
      <c r="E191" s="99" t="s">
        <v>536</v>
      </c>
      <c r="F191" s="24" t="s">
        <v>103</v>
      </c>
      <c r="G191" s="100">
        <v>44327</v>
      </c>
      <c r="H191" s="24" t="s">
        <v>537</v>
      </c>
      <c r="I191" s="25" t="s">
        <v>538</v>
      </c>
      <c r="J191" s="25">
        <v>13352960769</v>
      </c>
      <c r="K191" s="107"/>
    </row>
    <row r="192" spans="1:11" ht="34.950000000000003" customHeight="1" x14ac:dyDescent="0.25">
      <c r="A192" s="25">
        <v>141</v>
      </c>
      <c r="B192" s="142"/>
      <c r="C192" s="22" t="s">
        <v>320</v>
      </c>
      <c r="D192" s="22" t="s">
        <v>110</v>
      </c>
      <c r="E192" s="99" t="s">
        <v>539</v>
      </c>
      <c r="F192" s="24" t="s">
        <v>103</v>
      </c>
      <c r="G192" s="100">
        <v>44389</v>
      </c>
      <c r="H192" s="24" t="s">
        <v>540</v>
      </c>
      <c r="I192" s="22" t="s">
        <v>541</v>
      </c>
      <c r="J192" s="22">
        <v>13533742530</v>
      </c>
      <c r="K192" s="107"/>
    </row>
    <row r="193" spans="1:11" ht="34.950000000000003" customHeight="1" x14ac:dyDescent="0.25">
      <c r="A193" s="25">
        <v>142</v>
      </c>
      <c r="B193" s="142"/>
      <c r="C193" s="22" t="s">
        <v>320</v>
      </c>
      <c r="D193" s="22" t="s">
        <v>110</v>
      </c>
      <c r="E193" s="99" t="s">
        <v>542</v>
      </c>
      <c r="F193" s="24" t="s">
        <v>24</v>
      </c>
      <c r="G193" s="100">
        <v>44396</v>
      </c>
      <c r="H193" s="24" t="s">
        <v>543</v>
      </c>
      <c r="I193" s="22" t="s">
        <v>544</v>
      </c>
      <c r="J193" s="25" t="s">
        <v>545</v>
      </c>
      <c r="K193" s="107"/>
    </row>
    <row r="194" spans="1:11" ht="34.950000000000003" customHeight="1" x14ac:dyDescent="0.25">
      <c r="A194" s="25">
        <v>143</v>
      </c>
      <c r="B194" s="142"/>
      <c r="C194" s="22" t="s">
        <v>320</v>
      </c>
      <c r="D194" s="22" t="s">
        <v>110</v>
      </c>
      <c r="E194" s="99" t="s">
        <v>546</v>
      </c>
      <c r="F194" s="24" t="s">
        <v>547</v>
      </c>
      <c r="G194" s="100">
        <v>44419</v>
      </c>
      <c r="H194" s="24" t="s">
        <v>548</v>
      </c>
      <c r="I194" s="22" t="s">
        <v>549</v>
      </c>
      <c r="J194" s="22">
        <v>13699802040</v>
      </c>
      <c r="K194" s="107"/>
    </row>
    <row r="195" spans="1:11" ht="28.05" customHeight="1" x14ac:dyDescent="0.25">
      <c r="A195" s="137">
        <v>144</v>
      </c>
      <c r="B195" s="142"/>
      <c r="C195" s="144" t="s">
        <v>320</v>
      </c>
      <c r="D195" s="144" t="s">
        <v>139</v>
      </c>
      <c r="E195" s="149" t="s">
        <v>550</v>
      </c>
      <c r="F195" s="24" t="s">
        <v>103</v>
      </c>
      <c r="G195" s="100">
        <v>44424</v>
      </c>
      <c r="H195" s="154" t="s">
        <v>551</v>
      </c>
      <c r="I195" s="144" t="s">
        <v>459</v>
      </c>
      <c r="J195" s="144">
        <v>13418553776</v>
      </c>
      <c r="K195" s="111"/>
    </row>
    <row r="196" spans="1:11" ht="28.05" customHeight="1" x14ac:dyDescent="0.25">
      <c r="A196" s="139"/>
      <c r="B196" s="142"/>
      <c r="C196" s="147"/>
      <c r="D196" s="147"/>
      <c r="E196" s="151"/>
      <c r="F196" s="102" t="s">
        <v>124</v>
      </c>
      <c r="G196" s="100">
        <v>44999</v>
      </c>
      <c r="H196" s="155"/>
      <c r="I196" s="147"/>
      <c r="J196" s="147"/>
      <c r="K196" s="108" t="s">
        <v>552</v>
      </c>
    </row>
    <row r="197" spans="1:11" ht="27" customHeight="1" x14ac:dyDescent="0.25">
      <c r="A197" s="137">
        <v>145</v>
      </c>
      <c r="B197" s="142"/>
      <c r="C197" s="144" t="s">
        <v>320</v>
      </c>
      <c r="D197" s="144" t="s">
        <v>110</v>
      </c>
      <c r="E197" s="149" t="s">
        <v>553</v>
      </c>
      <c r="F197" s="24" t="s">
        <v>27</v>
      </c>
      <c r="G197" s="100">
        <v>44452</v>
      </c>
      <c r="H197" s="24" t="s">
        <v>554</v>
      </c>
      <c r="I197" s="144" t="s">
        <v>555</v>
      </c>
      <c r="J197" s="144">
        <v>18128863999</v>
      </c>
      <c r="K197" s="167" t="s">
        <v>424</v>
      </c>
    </row>
    <row r="198" spans="1:11" ht="34.049999999999997" customHeight="1" x14ac:dyDescent="0.25">
      <c r="A198" s="138"/>
      <c r="B198" s="143"/>
      <c r="C198" s="145"/>
      <c r="D198" s="145"/>
      <c r="E198" s="150"/>
      <c r="F198" s="102" t="s">
        <v>27</v>
      </c>
      <c r="G198" s="100">
        <v>44931</v>
      </c>
      <c r="H198" s="102" t="s">
        <v>556</v>
      </c>
      <c r="I198" s="145"/>
      <c r="J198" s="145"/>
      <c r="K198" s="165"/>
    </row>
    <row r="199" spans="1:11" ht="30.75" customHeight="1" x14ac:dyDescent="0.25">
      <c r="A199" s="25">
        <v>146</v>
      </c>
      <c r="B199" s="140" t="s">
        <v>152</v>
      </c>
      <c r="C199" s="22" t="s">
        <v>320</v>
      </c>
      <c r="D199" s="22" t="s">
        <v>73</v>
      </c>
      <c r="E199" s="99" t="s">
        <v>557</v>
      </c>
      <c r="F199" s="24" t="s">
        <v>103</v>
      </c>
      <c r="G199" s="100">
        <v>44452</v>
      </c>
      <c r="H199" s="24" t="s">
        <v>558</v>
      </c>
      <c r="I199" s="22" t="s">
        <v>559</v>
      </c>
      <c r="J199" s="22">
        <v>18018781097</v>
      </c>
      <c r="K199" s="107"/>
    </row>
    <row r="200" spans="1:11" ht="27" customHeight="1" x14ac:dyDescent="0.25">
      <c r="A200" s="136">
        <v>147</v>
      </c>
      <c r="B200" s="140"/>
      <c r="C200" s="136" t="s">
        <v>320</v>
      </c>
      <c r="D200" s="136" t="s">
        <v>31</v>
      </c>
      <c r="E200" s="148" t="s">
        <v>560</v>
      </c>
      <c r="F200" s="24" t="s">
        <v>561</v>
      </c>
      <c r="G200" s="100">
        <v>44461</v>
      </c>
      <c r="H200" s="153" t="s">
        <v>562</v>
      </c>
      <c r="I200" s="146" t="s">
        <v>563</v>
      </c>
      <c r="J200" s="136">
        <v>13600182211</v>
      </c>
      <c r="K200" s="162"/>
    </row>
    <row r="201" spans="1:11" ht="34.950000000000003" customHeight="1" x14ac:dyDescent="0.25">
      <c r="A201" s="136"/>
      <c r="B201" s="140"/>
      <c r="C201" s="136"/>
      <c r="D201" s="136"/>
      <c r="E201" s="148"/>
      <c r="F201" s="24" t="s">
        <v>564</v>
      </c>
      <c r="G201" s="100">
        <v>44902</v>
      </c>
      <c r="H201" s="153"/>
      <c r="I201" s="146"/>
      <c r="J201" s="136"/>
      <c r="K201" s="162"/>
    </row>
    <row r="202" spans="1:11" ht="34.950000000000003" customHeight="1" x14ac:dyDescent="0.25">
      <c r="A202" s="25">
        <v>148</v>
      </c>
      <c r="B202" s="140"/>
      <c r="C202" s="22" t="s">
        <v>320</v>
      </c>
      <c r="D202" s="22" t="s">
        <v>110</v>
      </c>
      <c r="E202" s="99" t="s">
        <v>565</v>
      </c>
      <c r="F202" s="24" t="s">
        <v>24</v>
      </c>
      <c r="G202" s="100">
        <v>44470</v>
      </c>
      <c r="H202" s="24" t="s">
        <v>566</v>
      </c>
      <c r="I202" s="22" t="s">
        <v>567</v>
      </c>
      <c r="J202" s="22">
        <v>18823370659</v>
      </c>
      <c r="K202" s="107" t="s">
        <v>400</v>
      </c>
    </row>
    <row r="203" spans="1:11" ht="30" customHeight="1" x14ac:dyDescent="0.25">
      <c r="A203" s="25">
        <v>149</v>
      </c>
      <c r="B203" s="140"/>
      <c r="C203" s="22" t="s">
        <v>320</v>
      </c>
      <c r="D203" s="22" t="s">
        <v>73</v>
      </c>
      <c r="E203" s="99" t="s">
        <v>568</v>
      </c>
      <c r="F203" s="24" t="s">
        <v>103</v>
      </c>
      <c r="G203" s="100">
        <v>44486</v>
      </c>
      <c r="H203" s="24" t="s">
        <v>569</v>
      </c>
      <c r="I203" s="22" t="s">
        <v>570</v>
      </c>
      <c r="J203" s="25">
        <v>13302917996</v>
      </c>
      <c r="K203" s="107"/>
    </row>
    <row r="204" spans="1:11" ht="33.450000000000003" customHeight="1" x14ac:dyDescent="0.25">
      <c r="A204" s="25">
        <v>150</v>
      </c>
      <c r="B204" s="140"/>
      <c r="C204" s="22" t="s">
        <v>320</v>
      </c>
      <c r="D204" s="22" t="s">
        <v>15</v>
      </c>
      <c r="E204" s="99" t="s">
        <v>571</v>
      </c>
      <c r="F204" s="24" t="s">
        <v>208</v>
      </c>
      <c r="G204" s="100">
        <v>44487</v>
      </c>
      <c r="H204" s="24" t="s">
        <v>572</v>
      </c>
      <c r="I204" s="22" t="s">
        <v>573</v>
      </c>
      <c r="J204" s="25">
        <v>13725560972</v>
      </c>
      <c r="K204" s="107"/>
    </row>
    <row r="205" spans="1:11" ht="25.05" customHeight="1" x14ac:dyDescent="0.25">
      <c r="A205" s="137">
        <v>151</v>
      </c>
      <c r="B205" s="140"/>
      <c r="C205" s="146" t="s">
        <v>320</v>
      </c>
      <c r="D205" s="146" t="s">
        <v>31</v>
      </c>
      <c r="E205" s="148" t="s">
        <v>574</v>
      </c>
      <c r="F205" s="24" t="s">
        <v>103</v>
      </c>
      <c r="G205" s="100">
        <v>44902</v>
      </c>
      <c r="H205" s="156" t="s">
        <v>575</v>
      </c>
      <c r="I205" s="146" t="s">
        <v>576</v>
      </c>
      <c r="J205" s="136">
        <v>13554963109</v>
      </c>
      <c r="K205" s="162"/>
    </row>
    <row r="206" spans="1:11" ht="27" customHeight="1" x14ac:dyDescent="0.25">
      <c r="A206" s="138"/>
      <c r="B206" s="140"/>
      <c r="C206" s="146"/>
      <c r="D206" s="146"/>
      <c r="E206" s="148"/>
      <c r="F206" s="24" t="s">
        <v>124</v>
      </c>
      <c r="G206" s="100">
        <v>44528</v>
      </c>
      <c r="H206" s="153"/>
      <c r="I206" s="146"/>
      <c r="J206" s="136"/>
      <c r="K206" s="162"/>
    </row>
    <row r="207" spans="1:11" ht="34.950000000000003" customHeight="1" x14ac:dyDescent="0.25">
      <c r="A207" s="136">
        <v>152</v>
      </c>
      <c r="B207" s="140"/>
      <c r="C207" s="146" t="s">
        <v>320</v>
      </c>
      <c r="D207" s="146" t="s">
        <v>37</v>
      </c>
      <c r="E207" s="148" t="s">
        <v>577</v>
      </c>
      <c r="F207" s="24" t="s">
        <v>24</v>
      </c>
      <c r="G207" s="100">
        <v>44088</v>
      </c>
      <c r="H207" s="24" t="s">
        <v>578</v>
      </c>
      <c r="I207" s="22" t="s">
        <v>517</v>
      </c>
      <c r="J207" s="25">
        <v>13622354959</v>
      </c>
      <c r="K207" s="162" t="s">
        <v>424</v>
      </c>
    </row>
    <row r="208" spans="1:11" ht="34.950000000000003" customHeight="1" x14ac:dyDescent="0.25">
      <c r="A208" s="136"/>
      <c r="B208" s="140"/>
      <c r="C208" s="146"/>
      <c r="D208" s="146"/>
      <c r="E208" s="148"/>
      <c r="F208" s="24" t="s">
        <v>24</v>
      </c>
      <c r="G208" s="113">
        <v>44910</v>
      </c>
      <c r="H208" s="24" t="s">
        <v>579</v>
      </c>
      <c r="I208" s="25" t="s">
        <v>580</v>
      </c>
      <c r="J208" s="25">
        <v>13622354959</v>
      </c>
      <c r="K208" s="162"/>
    </row>
    <row r="209" spans="1:11" ht="34.950000000000003" customHeight="1" x14ac:dyDescent="0.25">
      <c r="A209" s="25">
        <v>153</v>
      </c>
      <c r="B209" s="140"/>
      <c r="C209" s="22" t="s">
        <v>320</v>
      </c>
      <c r="D209" s="22" t="s">
        <v>15</v>
      </c>
      <c r="E209" s="99" t="s">
        <v>581</v>
      </c>
      <c r="F209" s="24" t="s">
        <v>24</v>
      </c>
      <c r="G209" s="113">
        <v>44747</v>
      </c>
      <c r="H209" s="102" t="s">
        <v>582</v>
      </c>
      <c r="I209" s="25" t="s">
        <v>583</v>
      </c>
      <c r="J209" s="25">
        <v>13760329024</v>
      </c>
      <c r="K209" s="121"/>
    </row>
    <row r="210" spans="1:11" ht="30" customHeight="1" x14ac:dyDescent="0.25">
      <c r="A210" s="137">
        <v>154</v>
      </c>
      <c r="B210" s="140"/>
      <c r="C210" s="144" t="s">
        <v>320</v>
      </c>
      <c r="D210" s="144" t="s">
        <v>57</v>
      </c>
      <c r="E210" s="149" t="s">
        <v>584</v>
      </c>
      <c r="F210" s="24" t="s">
        <v>103</v>
      </c>
      <c r="G210" s="113">
        <v>44747</v>
      </c>
      <c r="H210" s="158" t="s">
        <v>585</v>
      </c>
      <c r="I210" s="137" t="s">
        <v>586</v>
      </c>
      <c r="J210" s="137">
        <v>13714141375</v>
      </c>
      <c r="K210" s="167" t="s">
        <v>552</v>
      </c>
    </row>
    <row r="211" spans="1:11" ht="28.95" customHeight="1" x14ac:dyDescent="0.25">
      <c r="A211" s="138"/>
      <c r="B211" s="140"/>
      <c r="C211" s="145"/>
      <c r="D211" s="145"/>
      <c r="E211" s="150"/>
      <c r="F211" s="24" t="s">
        <v>124</v>
      </c>
      <c r="G211" s="113">
        <v>44942</v>
      </c>
      <c r="H211" s="155"/>
      <c r="I211" s="138"/>
      <c r="J211" s="138"/>
      <c r="K211" s="169"/>
    </row>
    <row r="212" spans="1:11" ht="34.950000000000003" customHeight="1" x14ac:dyDescent="0.25">
      <c r="A212" s="25">
        <v>155</v>
      </c>
      <c r="B212" s="140"/>
      <c r="C212" s="22" t="s">
        <v>320</v>
      </c>
      <c r="D212" s="22" t="s">
        <v>110</v>
      </c>
      <c r="E212" s="99" t="s">
        <v>587</v>
      </c>
      <c r="F212" s="24" t="s">
        <v>24</v>
      </c>
      <c r="G212" s="104">
        <v>44799</v>
      </c>
      <c r="H212" s="24" t="s">
        <v>588</v>
      </c>
      <c r="I212" s="25" t="s">
        <v>589</v>
      </c>
      <c r="J212" s="25">
        <v>13510630778</v>
      </c>
      <c r="K212" s="107"/>
    </row>
    <row r="213" spans="1:11" ht="30" customHeight="1" x14ac:dyDescent="0.25">
      <c r="A213" s="25">
        <v>156</v>
      </c>
      <c r="B213" s="140"/>
      <c r="C213" s="6" t="s">
        <v>320</v>
      </c>
      <c r="D213" s="22" t="s">
        <v>110</v>
      </c>
      <c r="E213" s="99" t="s">
        <v>590</v>
      </c>
      <c r="F213" s="24" t="s">
        <v>103</v>
      </c>
      <c r="G213" s="104">
        <v>44910</v>
      </c>
      <c r="H213" s="24" t="s">
        <v>591</v>
      </c>
      <c r="I213" s="25" t="s">
        <v>592</v>
      </c>
      <c r="J213" s="25">
        <v>13686873979</v>
      </c>
      <c r="K213" s="107"/>
    </row>
    <row r="214" spans="1:11" ht="30" customHeight="1" x14ac:dyDescent="0.25">
      <c r="A214" s="25">
        <v>157</v>
      </c>
      <c r="B214" s="140"/>
      <c r="C214" s="22" t="s">
        <v>320</v>
      </c>
      <c r="D214" s="22" t="s">
        <v>31</v>
      </c>
      <c r="E214" s="99" t="s">
        <v>593</v>
      </c>
      <c r="F214" s="24" t="s">
        <v>103</v>
      </c>
      <c r="G214" s="104">
        <v>44789</v>
      </c>
      <c r="H214" s="102" t="s">
        <v>594</v>
      </c>
      <c r="I214" s="25" t="s">
        <v>595</v>
      </c>
      <c r="J214" s="25">
        <v>15811829943</v>
      </c>
      <c r="K214" s="107"/>
    </row>
    <row r="215" spans="1:11" ht="29.25" customHeight="1" x14ac:dyDescent="0.25">
      <c r="A215" s="25">
        <v>158</v>
      </c>
      <c r="B215" s="140"/>
      <c r="C215" s="22" t="s">
        <v>320</v>
      </c>
      <c r="D215" s="22" t="s">
        <v>110</v>
      </c>
      <c r="E215" s="99" t="s">
        <v>596</v>
      </c>
      <c r="F215" s="24" t="s">
        <v>103</v>
      </c>
      <c r="G215" s="104">
        <v>44859</v>
      </c>
      <c r="H215" s="24" t="s">
        <v>597</v>
      </c>
      <c r="I215" s="25" t="s">
        <v>598</v>
      </c>
      <c r="J215" s="25">
        <v>15889589323</v>
      </c>
      <c r="K215" s="107"/>
    </row>
    <row r="216" spans="1:11" ht="30.75" customHeight="1" x14ac:dyDescent="0.25">
      <c r="A216" s="25">
        <v>159</v>
      </c>
      <c r="B216" s="140"/>
      <c r="C216" s="22" t="s">
        <v>320</v>
      </c>
      <c r="D216" s="22" t="s">
        <v>15</v>
      </c>
      <c r="E216" s="99" t="s">
        <v>599</v>
      </c>
      <c r="F216" s="24" t="s">
        <v>103</v>
      </c>
      <c r="G216" s="104">
        <v>44859</v>
      </c>
      <c r="H216" s="24" t="s">
        <v>600</v>
      </c>
      <c r="I216" s="25" t="s">
        <v>601</v>
      </c>
      <c r="J216" s="75">
        <v>15602977657</v>
      </c>
      <c r="K216" s="107"/>
    </row>
    <row r="217" spans="1:11" ht="27" customHeight="1" x14ac:dyDescent="0.25">
      <c r="A217" s="25">
        <v>160</v>
      </c>
      <c r="B217" s="141" t="s">
        <v>152</v>
      </c>
      <c r="C217" s="25" t="s">
        <v>320</v>
      </c>
      <c r="D217" s="22" t="s">
        <v>110</v>
      </c>
      <c r="E217" s="99" t="s">
        <v>602</v>
      </c>
      <c r="F217" s="24" t="s">
        <v>103</v>
      </c>
      <c r="G217" s="104">
        <v>44865</v>
      </c>
      <c r="H217" s="24" t="s">
        <v>603</v>
      </c>
      <c r="I217" s="25" t="s">
        <v>604</v>
      </c>
      <c r="J217" s="25">
        <v>13603014011</v>
      </c>
      <c r="K217" s="107"/>
    </row>
    <row r="218" spans="1:11" ht="30" customHeight="1" x14ac:dyDescent="0.25">
      <c r="A218" s="25">
        <v>161</v>
      </c>
      <c r="B218" s="142"/>
      <c r="C218" s="25" t="s">
        <v>320</v>
      </c>
      <c r="D218" s="22" t="s">
        <v>15</v>
      </c>
      <c r="E218" s="99" t="s">
        <v>605</v>
      </c>
      <c r="F218" s="24" t="s">
        <v>103</v>
      </c>
      <c r="G218" s="104">
        <v>44876</v>
      </c>
      <c r="H218" s="102" t="s">
        <v>606</v>
      </c>
      <c r="I218" s="25" t="s">
        <v>607</v>
      </c>
      <c r="J218" s="25">
        <v>19168504279</v>
      </c>
      <c r="K218" s="107"/>
    </row>
    <row r="219" spans="1:11" ht="30" customHeight="1" x14ac:dyDescent="0.25">
      <c r="A219" s="25">
        <v>162</v>
      </c>
      <c r="B219" s="142"/>
      <c r="C219" s="6" t="s">
        <v>320</v>
      </c>
      <c r="D219" s="22" t="s">
        <v>31</v>
      </c>
      <c r="E219" s="99" t="s">
        <v>608</v>
      </c>
      <c r="F219" s="24" t="s">
        <v>103</v>
      </c>
      <c r="G219" s="104">
        <v>44894</v>
      </c>
      <c r="H219" s="24" t="s">
        <v>609</v>
      </c>
      <c r="I219" s="25" t="s">
        <v>326</v>
      </c>
      <c r="J219" s="25">
        <v>13509601306</v>
      </c>
      <c r="K219" s="107"/>
    </row>
    <row r="220" spans="1:11" ht="30" customHeight="1" x14ac:dyDescent="0.25">
      <c r="A220" s="25">
        <v>163</v>
      </c>
      <c r="B220" s="142"/>
      <c r="C220" s="6" t="s">
        <v>320</v>
      </c>
      <c r="D220" s="22" t="s">
        <v>110</v>
      </c>
      <c r="E220" s="99" t="s">
        <v>610</v>
      </c>
      <c r="F220" s="24" t="s">
        <v>27</v>
      </c>
      <c r="G220" s="104">
        <v>44900</v>
      </c>
      <c r="H220" s="24" t="s">
        <v>611</v>
      </c>
      <c r="I220" s="25" t="s">
        <v>612</v>
      </c>
      <c r="J220" s="25">
        <v>18929397029</v>
      </c>
      <c r="K220" s="107"/>
    </row>
    <row r="221" spans="1:11" ht="30" customHeight="1" x14ac:dyDescent="0.25">
      <c r="A221" s="25">
        <v>164</v>
      </c>
      <c r="B221" s="142"/>
      <c r="C221" s="105" t="s">
        <v>320</v>
      </c>
      <c r="D221" s="22" t="s">
        <v>110</v>
      </c>
      <c r="E221" s="99" t="s">
        <v>613</v>
      </c>
      <c r="F221" s="24" t="s">
        <v>103</v>
      </c>
      <c r="G221" s="104">
        <v>44900</v>
      </c>
      <c r="H221" s="24" t="s">
        <v>614</v>
      </c>
      <c r="I221" s="25" t="s">
        <v>615</v>
      </c>
      <c r="J221" s="25">
        <v>18823841535</v>
      </c>
      <c r="K221" s="107"/>
    </row>
    <row r="222" spans="1:11" ht="30" customHeight="1" x14ac:dyDescent="0.25">
      <c r="A222" s="25">
        <v>165</v>
      </c>
      <c r="B222" s="142"/>
      <c r="C222" s="6" t="s">
        <v>320</v>
      </c>
      <c r="D222" s="22" t="s">
        <v>31</v>
      </c>
      <c r="E222" s="99" t="s">
        <v>616</v>
      </c>
      <c r="F222" s="24" t="s">
        <v>124</v>
      </c>
      <c r="G222" s="104">
        <v>44907</v>
      </c>
      <c r="H222" s="102" t="s">
        <v>617</v>
      </c>
      <c r="I222" s="25" t="s">
        <v>618</v>
      </c>
      <c r="J222" s="25">
        <v>15584005270</v>
      </c>
      <c r="K222" s="107"/>
    </row>
    <row r="223" spans="1:11" ht="27.75" customHeight="1" x14ac:dyDescent="0.25">
      <c r="A223" s="25">
        <v>166</v>
      </c>
      <c r="B223" s="142"/>
      <c r="C223" s="6" t="s">
        <v>320</v>
      </c>
      <c r="D223" s="22" t="s">
        <v>37</v>
      </c>
      <c r="E223" s="99" t="s">
        <v>619</v>
      </c>
      <c r="F223" s="24" t="s">
        <v>103</v>
      </c>
      <c r="G223" s="104">
        <v>44910</v>
      </c>
      <c r="H223" s="24" t="s">
        <v>620</v>
      </c>
      <c r="I223" s="25" t="s">
        <v>621</v>
      </c>
      <c r="J223" s="25">
        <v>13058191691</v>
      </c>
      <c r="K223" s="107"/>
    </row>
    <row r="224" spans="1:11" ht="32.4" x14ac:dyDescent="0.25">
      <c r="A224" s="25">
        <v>167</v>
      </c>
      <c r="B224" s="142"/>
      <c r="C224" s="6" t="s">
        <v>320</v>
      </c>
      <c r="D224" s="22" t="s">
        <v>37</v>
      </c>
      <c r="E224" s="99" t="s">
        <v>622</v>
      </c>
      <c r="F224" s="102" t="s">
        <v>103</v>
      </c>
      <c r="G224" s="104">
        <v>44923</v>
      </c>
      <c r="H224" s="24" t="s">
        <v>623</v>
      </c>
      <c r="I224" s="22" t="s">
        <v>624</v>
      </c>
      <c r="J224" s="22">
        <v>13342931515</v>
      </c>
      <c r="K224" s="121" t="s">
        <v>151</v>
      </c>
    </row>
    <row r="225" spans="1:11" s="84" customFormat="1" ht="31.5" customHeight="1" x14ac:dyDescent="0.25">
      <c r="A225" s="25">
        <v>168</v>
      </c>
      <c r="B225" s="142"/>
      <c r="C225" s="105" t="s">
        <v>320</v>
      </c>
      <c r="D225" s="58" t="s">
        <v>110</v>
      </c>
      <c r="E225" s="62" t="s">
        <v>625</v>
      </c>
      <c r="F225" s="102" t="s">
        <v>103</v>
      </c>
      <c r="G225" s="116">
        <v>44942</v>
      </c>
      <c r="H225" s="117" t="s">
        <v>626</v>
      </c>
      <c r="I225" s="122" t="s">
        <v>627</v>
      </c>
      <c r="J225" s="75" t="s">
        <v>628</v>
      </c>
      <c r="K225" s="121" t="s">
        <v>151</v>
      </c>
    </row>
    <row r="226" spans="1:11" s="84" customFormat="1" ht="33.75" customHeight="1" x14ac:dyDescent="0.25">
      <c r="A226" s="25">
        <v>169</v>
      </c>
      <c r="B226" s="142"/>
      <c r="C226" s="105" t="s">
        <v>320</v>
      </c>
      <c r="D226" s="58" t="s">
        <v>67</v>
      </c>
      <c r="E226" s="60" t="s">
        <v>629</v>
      </c>
      <c r="F226" s="102" t="s">
        <v>103</v>
      </c>
      <c r="G226" s="116">
        <v>44956</v>
      </c>
      <c r="H226" s="102" t="s">
        <v>630</v>
      </c>
      <c r="I226" s="122" t="s">
        <v>631</v>
      </c>
      <c r="J226" s="122">
        <v>13510936735</v>
      </c>
      <c r="K226" s="121" t="s">
        <v>151</v>
      </c>
    </row>
    <row r="227" spans="1:11" s="52" customFormat="1" ht="30.75" customHeight="1" x14ac:dyDescent="0.25">
      <c r="A227" s="25">
        <v>170</v>
      </c>
      <c r="B227" s="142"/>
      <c r="C227" s="105" t="s">
        <v>320</v>
      </c>
      <c r="D227" s="58" t="s">
        <v>67</v>
      </c>
      <c r="E227" s="60" t="s">
        <v>632</v>
      </c>
      <c r="F227" s="102" t="s">
        <v>103</v>
      </c>
      <c r="G227" s="116">
        <v>44966</v>
      </c>
      <c r="H227" s="102" t="s">
        <v>633</v>
      </c>
      <c r="I227" s="112" t="s">
        <v>634</v>
      </c>
      <c r="J227" s="123">
        <v>13418613033</v>
      </c>
      <c r="K227" s="108" t="s">
        <v>635</v>
      </c>
    </row>
    <row r="228" spans="1:11" s="52" customFormat="1" ht="35.25" customHeight="1" x14ac:dyDescent="0.25">
      <c r="A228" s="25">
        <v>171</v>
      </c>
      <c r="B228" s="142"/>
      <c r="C228" s="105" t="s">
        <v>320</v>
      </c>
      <c r="D228" s="59" t="s">
        <v>31</v>
      </c>
      <c r="E228" s="60" t="s">
        <v>636</v>
      </c>
      <c r="F228" s="102" t="s">
        <v>103</v>
      </c>
      <c r="G228" s="116">
        <v>44966</v>
      </c>
      <c r="H228" s="102" t="s">
        <v>637</v>
      </c>
      <c r="I228" s="112" t="s">
        <v>638</v>
      </c>
      <c r="J228" s="123">
        <v>13692163173</v>
      </c>
      <c r="K228" s="121" t="s">
        <v>151</v>
      </c>
    </row>
    <row r="229" spans="1:11" s="36" customFormat="1" ht="33.75" customHeight="1" x14ac:dyDescent="0.25">
      <c r="A229" s="25">
        <v>172</v>
      </c>
      <c r="B229" s="142"/>
      <c r="C229" s="105" t="s">
        <v>320</v>
      </c>
      <c r="D229" s="59" t="s">
        <v>110</v>
      </c>
      <c r="E229" s="60" t="s">
        <v>639</v>
      </c>
      <c r="F229" s="102" t="s">
        <v>48</v>
      </c>
      <c r="G229" s="116">
        <v>44986</v>
      </c>
      <c r="H229" s="102" t="s">
        <v>640</v>
      </c>
      <c r="I229" s="123" t="s">
        <v>641</v>
      </c>
      <c r="J229" s="123">
        <v>18123989126</v>
      </c>
      <c r="K229" s="121" t="s">
        <v>151</v>
      </c>
    </row>
    <row r="230" spans="1:11" s="85" customFormat="1" ht="38.25" customHeight="1" x14ac:dyDescent="0.25">
      <c r="A230" s="25">
        <v>173</v>
      </c>
      <c r="B230" s="142"/>
      <c r="C230" s="112" t="s">
        <v>320</v>
      </c>
      <c r="D230" s="112" t="s">
        <v>37</v>
      </c>
      <c r="E230" s="62" t="s">
        <v>642</v>
      </c>
      <c r="F230" s="102" t="s">
        <v>103</v>
      </c>
      <c r="G230" s="116">
        <v>45001</v>
      </c>
      <c r="H230" s="102" t="s">
        <v>643</v>
      </c>
      <c r="I230" s="112" t="s">
        <v>644</v>
      </c>
      <c r="J230" s="123">
        <v>13927462136</v>
      </c>
      <c r="K230" s="121" t="s">
        <v>151</v>
      </c>
    </row>
    <row r="231" spans="1:11" s="85" customFormat="1" ht="29.25" customHeight="1" x14ac:dyDescent="0.25">
      <c r="A231" s="25">
        <v>174</v>
      </c>
      <c r="B231" s="142"/>
      <c r="C231" s="118" t="s">
        <v>320</v>
      </c>
      <c r="D231" s="118" t="s">
        <v>73</v>
      </c>
      <c r="E231" s="119" t="s">
        <v>645</v>
      </c>
      <c r="F231" s="103" t="s">
        <v>24</v>
      </c>
      <c r="G231" s="120">
        <v>45001</v>
      </c>
      <c r="H231" s="103" t="s">
        <v>646</v>
      </c>
      <c r="I231" s="118" t="s">
        <v>426</v>
      </c>
      <c r="J231" s="124">
        <v>13600182211</v>
      </c>
      <c r="K231" s="125" t="s">
        <v>151</v>
      </c>
    </row>
    <row r="232" spans="1:11" s="86" customFormat="1" ht="28.5" customHeight="1" x14ac:dyDescent="0.25">
      <c r="A232" s="25">
        <v>175</v>
      </c>
      <c r="B232" s="143"/>
      <c r="C232" s="112" t="s">
        <v>320</v>
      </c>
      <c r="D232" s="75" t="s">
        <v>15</v>
      </c>
      <c r="E232" s="62" t="s">
        <v>647</v>
      </c>
      <c r="F232" s="102" t="s">
        <v>103</v>
      </c>
      <c r="G232" s="116">
        <v>45006</v>
      </c>
      <c r="H232" s="117" t="s">
        <v>648</v>
      </c>
      <c r="I232" s="122" t="s">
        <v>649</v>
      </c>
      <c r="J232" s="126" t="s">
        <v>650</v>
      </c>
      <c r="K232" s="127" t="s">
        <v>151</v>
      </c>
    </row>
    <row r="233" spans="1:11" ht="27.75" customHeight="1" x14ac:dyDescent="0.25"/>
  </sheetData>
  <sheetProtection formatCells="0" insertHyperlinks="0" autoFilter="0"/>
  <protectedRanges>
    <protectedRange sqref="H1:H1048576" name="Range1"/>
  </protectedRanges>
  <autoFilter ref="A3:K232" xr:uid="{00000000-0009-0000-0000-000000000000}"/>
  <mergeCells count="351">
    <mergeCell ref="K182:K183"/>
    <mergeCell ref="K186:K187"/>
    <mergeCell ref="K188:K189"/>
    <mergeCell ref="K197:K198"/>
    <mergeCell ref="K200:K201"/>
    <mergeCell ref="K205:K206"/>
    <mergeCell ref="K207:K208"/>
    <mergeCell ref="K210:K211"/>
    <mergeCell ref="K142:K143"/>
    <mergeCell ref="K145:K146"/>
    <mergeCell ref="K147:K149"/>
    <mergeCell ref="K152:K153"/>
    <mergeCell ref="K157:K158"/>
    <mergeCell ref="K162:K163"/>
    <mergeCell ref="K168:K169"/>
    <mergeCell ref="K170:K171"/>
    <mergeCell ref="K172:K173"/>
    <mergeCell ref="K93:K94"/>
    <mergeCell ref="K96:K97"/>
    <mergeCell ref="K99:K100"/>
    <mergeCell ref="K101:K102"/>
    <mergeCell ref="K103:K104"/>
    <mergeCell ref="K113:K114"/>
    <mergeCell ref="K116:K117"/>
    <mergeCell ref="K124:K125"/>
    <mergeCell ref="K129:K131"/>
    <mergeCell ref="K32:K35"/>
    <mergeCell ref="K36:K38"/>
    <mergeCell ref="K39:K42"/>
    <mergeCell ref="K43:K44"/>
    <mergeCell ref="K45:K48"/>
    <mergeCell ref="K74:K75"/>
    <mergeCell ref="K76:K77"/>
    <mergeCell ref="K80:K81"/>
    <mergeCell ref="K89:K90"/>
    <mergeCell ref="J170:J171"/>
    <mergeCell ref="J172:J173"/>
    <mergeCell ref="J182:J183"/>
    <mergeCell ref="J186:J187"/>
    <mergeCell ref="J195:J196"/>
    <mergeCell ref="J197:J198"/>
    <mergeCell ref="J200:J201"/>
    <mergeCell ref="J205:J206"/>
    <mergeCell ref="J210:J211"/>
    <mergeCell ref="J124:J125"/>
    <mergeCell ref="J129:J131"/>
    <mergeCell ref="J142:J143"/>
    <mergeCell ref="J145:J146"/>
    <mergeCell ref="J147:J148"/>
    <mergeCell ref="J152:J153"/>
    <mergeCell ref="J157:J158"/>
    <mergeCell ref="J162:J163"/>
    <mergeCell ref="J168:J169"/>
    <mergeCell ref="I200:I201"/>
    <mergeCell ref="I205:I206"/>
    <mergeCell ref="I210:I211"/>
    <mergeCell ref="J4:J5"/>
    <mergeCell ref="J12:J13"/>
    <mergeCell ref="J24:J25"/>
    <mergeCell ref="J28:J29"/>
    <mergeCell ref="J32:J35"/>
    <mergeCell ref="J36:J38"/>
    <mergeCell ref="J39:J42"/>
    <mergeCell ref="J43:J44"/>
    <mergeCell ref="J45:J46"/>
    <mergeCell ref="J47:J48"/>
    <mergeCell ref="J74:J75"/>
    <mergeCell ref="J76:J77"/>
    <mergeCell ref="J80:J81"/>
    <mergeCell ref="J89:J90"/>
    <mergeCell ref="J93:J94"/>
    <mergeCell ref="J96:J97"/>
    <mergeCell ref="J99:J100"/>
    <mergeCell ref="J101:J102"/>
    <mergeCell ref="J103:J105"/>
    <mergeCell ref="J113:J114"/>
    <mergeCell ref="J116:J117"/>
    <mergeCell ref="I157:I158"/>
    <mergeCell ref="I162:I163"/>
    <mergeCell ref="I168:I169"/>
    <mergeCell ref="I170:I171"/>
    <mergeCell ref="I172:I173"/>
    <mergeCell ref="I182:I183"/>
    <mergeCell ref="I186:I187"/>
    <mergeCell ref="I195:I196"/>
    <mergeCell ref="I197:I198"/>
    <mergeCell ref="I103:I105"/>
    <mergeCell ref="I113:I114"/>
    <mergeCell ref="I116:I117"/>
    <mergeCell ref="I124:I125"/>
    <mergeCell ref="I129:I131"/>
    <mergeCell ref="I142:I143"/>
    <mergeCell ref="I145:I146"/>
    <mergeCell ref="I147:I148"/>
    <mergeCell ref="I152:I153"/>
    <mergeCell ref="H182:H183"/>
    <mergeCell ref="H186:H187"/>
    <mergeCell ref="H195:H196"/>
    <mergeCell ref="H200:H201"/>
    <mergeCell ref="H205:H206"/>
    <mergeCell ref="H210:H211"/>
    <mergeCell ref="I4:I5"/>
    <mergeCell ref="I12:I13"/>
    <mergeCell ref="I24:I25"/>
    <mergeCell ref="I28:I29"/>
    <mergeCell ref="I32:I35"/>
    <mergeCell ref="I36:I38"/>
    <mergeCell ref="I39:I42"/>
    <mergeCell ref="I43:I44"/>
    <mergeCell ref="I45:I46"/>
    <mergeCell ref="I47:I48"/>
    <mergeCell ref="I74:I75"/>
    <mergeCell ref="I76:I77"/>
    <mergeCell ref="I80:I81"/>
    <mergeCell ref="I89:I90"/>
    <mergeCell ref="I93:I94"/>
    <mergeCell ref="I96:I97"/>
    <mergeCell ref="I99:I100"/>
    <mergeCell ref="I101:I102"/>
    <mergeCell ref="H142:H143"/>
    <mergeCell ref="H145:H146"/>
    <mergeCell ref="H147:H148"/>
    <mergeCell ref="H152:H153"/>
    <mergeCell ref="H157:H158"/>
    <mergeCell ref="H162:H163"/>
    <mergeCell ref="H168:H169"/>
    <mergeCell ref="H170:H171"/>
    <mergeCell ref="H172:H173"/>
    <mergeCell ref="H93:H94"/>
    <mergeCell ref="H96:H97"/>
    <mergeCell ref="H99:H100"/>
    <mergeCell ref="H101:H102"/>
    <mergeCell ref="H103:H105"/>
    <mergeCell ref="H113:H114"/>
    <mergeCell ref="H116:H117"/>
    <mergeCell ref="H124:H125"/>
    <mergeCell ref="H129:H131"/>
    <mergeCell ref="E188:E189"/>
    <mergeCell ref="E195:E196"/>
    <mergeCell ref="E197:E198"/>
    <mergeCell ref="E200:E201"/>
    <mergeCell ref="E205:E206"/>
    <mergeCell ref="E207:E208"/>
    <mergeCell ref="E210:E211"/>
    <mergeCell ref="H4:H5"/>
    <mergeCell ref="H6:H7"/>
    <mergeCell ref="H12:H13"/>
    <mergeCell ref="H15:H16"/>
    <mergeCell ref="H21:H22"/>
    <mergeCell ref="H24:H25"/>
    <mergeCell ref="H28:H29"/>
    <mergeCell ref="H32:H35"/>
    <mergeCell ref="H36:H38"/>
    <mergeCell ref="H40:H42"/>
    <mergeCell ref="H43:H44"/>
    <mergeCell ref="H45:H48"/>
    <mergeCell ref="H70:H71"/>
    <mergeCell ref="H74:H75"/>
    <mergeCell ref="H76:H77"/>
    <mergeCell ref="H80:H81"/>
    <mergeCell ref="H89:H90"/>
    <mergeCell ref="E147:E149"/>
    <mergeCell ref="E152:E153"/>
    <mergeCell ref="E157:E158"/>
    <mergeCell ref="E162:E163"/>
    <mergeCell ref="E168:E169"/>
    <mergeCell ref="E170:E171"/>
    <mergeCell ref="E172:E173"/>
    <mergeCell ref="E182:E183"/>
    <mergeCell ref="E186:E187"/>
    <mergeCell ref="E99:E100"/>
    <mergeCell ref="E101:E102"/>
    <mergeCell ref="E103:E105"/>
    <mergeCell ref="E113:E114"/>
    <mergeCell ref="E116:E117"/>
    <mergeCell ref="E124:E125"/>
    <mergeCell ref="E129:E131"/>
    <mergeCell ref="E142:E143"/>
    <mergeCell ref="E145:E146"/>
    <mergeCell ref="D197:D198"/>
    <mergeCell ref="D200:D201"/>
    <mergeCell ref="D205:D206"/>
    <mergeCell ref="D207:D208"/>
    <mergeCell ref="D210:D211"/>
    <mergeCell ref="E4:E5"/>
    <mergeCell ref="E6:E7"/>
    <mergeCell ref="E12:E13"/>
    <mergeCell ref="E15:E16"/>
    <mergeCell ref="E21:E22"/>
    <mergeCell ref="E24:E25"/>
    <mergeCell ref="E28:E29"/>
    <mergeCell ref="E32:E35"/>
    <mergeCell ref="E36:E38"/>
    <mergeCell ref="E39:E42"/>
    <mergeCell ref="E43:E44"/>
    <mergeCell ref="E45:E48"/>
    <mergeCell ref="E70:E71"/>
    <mergeCell ref="E74:E75"/>
    <mergeCell ref="E76:E77"/>
    <mergeCell ref="E80:E81"/>
    <mergeCell ref="E89:E90"/>
    <mergeCell ref="E93:E94"/>
    <mergeCell ref="E96:E97"/>
    <mergeCell ref="D157:D158"/>
    <mergeCell ref="D162:D163"/>
    <mergeCell ref="D168:D169"/>
    <mergeCell ref="D170:D171"/>
    <mergeCell ref="D172:D173"/>
    <mergeCell ref="D182:D183"/>
    <mergeCell ref="D186:D187"/>
    <mergeCell ref="D188:D189"/>
    <mergeCell ref="D195:D196"/>
    <mergeCell ref="D103:D105"/>
    <mergeCell ref="D113:D114"/>
    <mergeCell ref="D116:D117"/>
    <mergeCell ref="D124:D125"/>
    <mergeCell ref="D129:D131"/>
    <mergeCell ref="D142:D143"/>
    <mergeCell ref="D145:D146"/>
    <mergeCell ref="D147:D149"/>
    <mergeCell ref="D152:D153"/>
    <mergeCell ref="C205:C206"/>
    <mergeCell ref="C207:C208"/>
    <mergeCell ref="C210:C211"/>
    <mergeCell ref="D4:D5"/>
    <mergeCell ref="D6:D7"/>
    <mergeCell ref="D12:D13"/>
    <mergeCell ref="D15:D16"/>
    <mergeCell ref="D21:D22"/>
    <mergeCell ref="D24:D25"/>
    <mergeCell ref="D28:D29"/>
    <mergeCell ref="D32:D35"/>
    <mergeCell ref="D36:D38"/>
    <mergeCell ref="D39:D42"/>
    <mergeCell ref="D43:D44"/>
    <mergeCell ref="D45:D48"/>
    <mergeCell ref="D70:D71"/>
    <mergeCell ref="D74:D75"/>
    <mergeCell ref="D76:D77"/>
    <mergeCell ref="D80:D81"/>
    <mergeCell ref="D89:D90"/>
    <mergeCell ref="D93:D94"/>
    <mergeCell ref="D96:D97"/>
    <mergeCell ref="D99:D100"/>
    <mergeCell ref="D101:D102"/>
    <mergeCell ref="C168:C169"/>
    <mergeCell ref="C170:C171"/>
    <mergeCell ref="C172:C173"/>
    <mergeCell ref="C182:C183"/>
    <mergeCell ref="C186:C187"/>
    <mergeCell ref="C188:C189"/>
    <mergeCell ref="C195:C196"/>
    <mergeCell ref="C197:C198"/>
    <mergeCell ref="C200:C201"/>
    <mergeCell ref="C116:C117"/>
    <mergeCell ref="C124:C125"/>
    <mergeCell ref="C129:C131"/>
    <mergeCell ref="C142:C143"/>
    <mergeCell ref="C145:C146"/>
    <mergeCell ref="C147:C149"/>
    <mergeCell ref="C152:C153"/>
    <mergeCell ref="C157:C158"/>
    <mergeCell ref="C162:C163"/>
    <mergeCell ref="B217:B232"/>
    <mergeCell ref="C4:C5"/>
    <mergeCell ref="C6:C7"/>
    <mergeCell ref="C12:C13"/>
    <mergeCell ref="C15:C16"/>
    <mergeCell ref="C21:C22"/>
    <mergeCell ref="C24:C25"/>
    <mergeCell ref="C28:C29"/>
    <mergeCell ref="C32:C35"/>
    <mergeCell ref="C36:C38"/>
    <mergeCell ref="C39:C42"/>
    <mergeCell ref="C43:C44"/>
    <mergeCell ref="C45:C48"/>
    <mergeCell ref="C70:C71"/>
    <mergeCell ref="C74:C75"/>
    <mergeCell ref="C76:C77"/>
    <mergeCell ref="C80:C81"/>
    <mergeCell ref="C89:C90"/>
    <mergeCell ref="C93:C94"/>
    <mergeCell ref="C96:C97"/>
    <mergeCell ref="C99:C100"/>
    <mergeCell ref="C101:C102"/>
    <mergeCell ref="C103:C105"/>
    <mergeCell ref="C113:C114"/>
    <mergeCell ref="A210:A211"/>
    <mergeCell ref="B4:B22"/>
    <mergeCell ref="B23:B42"/>
    <mergeCell ref="B43:B51"/>
    <mergeCell ref="B52:B60"/>
    <mergeCell ref="B61:B77"/>
    <mergeCell ref="B78:B94"/>
    <mergeCell ref="B95:B112"/>
    <mergeCell ref="B113:B131"/>
    <mergeCell ref="B132:B146"/>
    <mergeCell ref="B147:B164"/>
    <mergeCell ref="B165:B180"/>
    <mergeCell ref="B181:B198"/>
    <mergeCell ref="B199:B216"/>
    <mergeCell ref="A172:A173"/>
    <mergeCell ref="A182:A183"/>
    <mergeCell ref="A186:A187"/>
    <mergeCell ref="A188:A189"/>
    <mergeCell ref="A195:A196"/>
    <mergeCell ref="A197:A198"/>
    <mergeCell ref="A200:A201"/>
    <mergeCell ref="A205:A206"/>
    <mergeCell ref="A207:A208"/>
    <mergeCell ref="A129:A131"/>
    <mergeCell ref="A142:A143"/>
    <mergeCell ref="A145:A146"/>
    <mergeCell ref="A147:A149"/>
    <mergeCell ref="A152:A153"/>
    <mergeCell ref="A157:A158"/>
    <mergeCell ref="A162:A163"/>
    <mergeCell ref="A168:A169"/>
    <mergeCell ref="A170:A171"/>
    <mergeCell ref="A89:A90"/>
    <mergeCell ref="A93:A94"/>
    <mergeCell ref="A96:A97"/>
    <mergeCell ref="A99:A100"/>
    <mergeCell ref="A101:A102"/>
    <mergeCell ref="A103:A105"/>
    <mergeCell ref="A113:A114"/>
    <mergeCell ref="A116:A117"/>
    <mergeCell ref="A124:A125"/>
    <mergeCell ref="A32:A35"/>
    <mergeCell ref="A36:A38"/>
    <mergeCell ref="A39:A42"/>
    <mergeCell ref="A43:A44"/>
    <mergeCell ref="A45:A48"/>
    <mergeCell ref="A70:A71"/>
    <mergeCell ref="A74:A75"/>
    <mergeCell ref="A76:A77"/>
    <mergeCell ref="A80:A81"/>
    <mergeCell ref="A1:K1"/>
    <mergeCell ref="H2:K2"/>
    <mergeCell ref="A4:A5"/>
    <mergeCell ref="A6:A7"/>
    <mergeCell ref="A12:A13"/>
    <mergeCell ref="A15:A16"/>
    <mergeCell ref="A21:A22"/>
    <mergeCell ref="A24:A25"/>
    <mergeCell ref="A28:A29"/>
    <mergeCell ref="K4:K5"/>
    <mergeCell ref="K12:K13"/>
    <mergeCell ref="K21:K22"/>
    <mergeCell ref="K24:K25"/>
    <mergeCell ref="K28:K29"/>
  </mergeCells>
  <phoneticPr fontId="30" type="noConversion"/>
  <printOptions verticalCentered="1"/>
  <pageMargins left="0.75" right="0.75" top="1" bottom="1" header="0.5" footer="0.5"/>
  <pageSetup paperSize="9" scale="7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7"/>
  <sheetViews>
    <sheetView workbookViewId="0">
      <pane xSplit="34" ySplit="5" topLeftCell="AI19" activePane="bottomRight" state="frozen"/>
      <selection pane="topRight"/>
      <selection pane="bottomLeft"/>
      <selection pane="bottomRight" activeCell="AH19" sqref="AH19"/>
    </sheetView>
  </sheetViews>
  <sheetFormatPr defaultColWidth="9" defaultRowHeight="14.4" x14ac:dyDescent="0.25"/>
  <cols>
    <col min="2" max="2" width="38.6640625" customWidth="1"/>
    <col min="3" max="3" width="3.77734375" customWidth="1"/>
    <col min="4" max="7" width="4.33203125" customWidth="1"/>
    <col min="8" max="8" width="3.77734375" customWidth="1"/>
    <col min="9" max="9" width="5.6640625" customWidth="1"/>
    <col min="10" max="10" width="5.33203125" customWidth="1"/>
    <col min="11" max="11" width="5.109375" customWidth="1"/>
    <col min="12" max="13" width="4.33203125" customWidth="1"/>
    <col min="14" max="14" width="4.6640625" customWidth="1"/>
    <col min="15" max="16" width="4.33203125" customWidth="1"/>
    <col min="17" max="17" width="3.5546875" customWidth="1"/>
    <col min="18" max="19" width="4.109375" customWidth="1"/>
    <col min="20" max="20" width="4.5546875" customWidth="1"/>
    <col min="21" max="21" width="10.77734375" customWidth="1"/>
    <col min="22" max="22" width="8.77734375" customWidth="1"/>
    <col min="23" max="23" width="9.21875" customWidth="1"/>
    <col min="33" max="33" width="46.6640625" customWidth="1"/>
    <col min="34" max="34" width="25.5546875" customWidth="1"/>
  </cols>
  <sheetData>
    <row r="1" spans="1:34" ht="25.5" customHeight="1" x14ac:dyDescent="0.25">
      <c r="A1" s="208" t="s">
        <v>651</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row>
    <row r="2" spans="1:34" x14ac:dyDescent="0.25">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row>
    <row r="3" spans="1:34" ht="15" customHeight="1" x14ac:dyDescent="0.25">
      <c r="A3" s="170" t="s">
        <v>2</v>
      </c>
      <c r="B3" s="170" t="s">
        <v>6</v>
      </c>
      <c r="C3" s="170" t="s">
        <v>652</v>
      </c>
      <c r="D3" s="170"/>
      <c r="E3" s="170"/>
      <c r="F3" s="170"/>
      <c r="G3" s="170"/>
      <c r="H3" s="69"/>
      <c r="I3" s="171" t="s">
        <v>653</v>
      </c>
      <c r="J3" s="171" t="s">
        <v>654</v>
      </c>
      <c r="K3" s="171"/>
      <c r="L3" s="171" t="s">
        <v>655</v>
      </c>
      <c r="M3" s="171"/>
      <c r="N3" s="171"/>
      <c r="O3" s="171"/>
      <c r="P3" s="171"/>
      <c r="Q3" s="171"/>
      <c r="R3" s="171"/>
      <c r="S3" s="171"/>
      <c r="T3" s="171"/>
      <c r="U3" s="190" t="s">
        <v>656</v>
      </c>
      <c r="V3" s="195" t="s">
        <v>657</v>
      </c>
      <c r="W3" s="172" t="s">
        <v>658</v>
      </c>
      <c r="X3" s="173"/>
      <c r="Y3" s="173"/>
      <c r="Z3" s="173"/>
      <c r="AA3" s="173"/>
      <c r="AB3" s="173"/>
      <c r="AC3" s="173"/>
      <c r="AD3" s="173"/>
      <c r="AE3" s="174"/>
      <c r="AF3" s="190" t="s">
        <v>659</v>
      </c>
      <c r="AG3" s="197" t="s">
        <v>660</v>
      </c>
      <c r="AH3" s="204" t="s">
        <v>12</v>
      </c>
    </row>
    <row r="4" spans="1:34" ht="28.5" customHeight="1" x14ac:dyDescent="0.25">
      <c r="A4" s="170"/>
      <c r="B4" s="170"/>
      <c r="C4" s="184" t="s">
        <v>661</v>
      </c>
      <c r="D4" s="185" t="s">
        <v>662</v>
      </c>
      <c r="E4" s="185" t="s">
        <v>663</v>
      </c>
      <c r="F4" s="185" t="s">
        <v>664</v>
      </c>
      <c r="G4" s="185" t="s">
        <v>665</v>
      </c>
      <c r="H4" s="185" t="s">
        <v>666</v>
      </c>
      <c r="I4" s="171"/>
      <c r="J4" s="171"/>
      <c r="K4" s="171"/>
      <c r="L4" s="189" t="s">
        <v>667</v>
      </c>
      <c r="M4" s="189" t="s">
        <v>668</v>
      </c>
      <c r="N4" s="189" t="s">
        <v>669</v>
      </c>
      <c r="O4" s="189" t="s">
        <v>670</v>
      </c>
      <c r="P4" s="189" t="s">
        <v>671</v>
      </c>
      <c r="Q4" s="189" t="s">
        <v>672</v>
      </c>
      <c r="R4" s="189" t="s">
        <v>673</v>
      </c>
      <c r="S4" s="189" t="s">
        <v>674</v>
      </c>
      <c r="T4" s="189" t="s">
        <v>675</v>
      </c>
      <c r="U4" s="190"/>
      <c r="V4" s="190"/>
      <c r="W4" s="197" t="s">
        <v>676</v>
      </c>
      <c r="X4" s="197" t="s">
        <v>677</v>
      </c>
      <c r="Y4" s="197" t="s">
        <v>678</v>
      </c>
      <c r="Z4" s="197" t="s">
        <v>679</v>
      </c>
      <c r="AA4" s="197" t="s">
        <v>680</v>
      </c>
      <c r="AB4" s="197" t="s">
        <v>681</v>
      </c>
      <c r="AC4" s="197" t="s">
        <v>682</v>
      </c>
      <c r="AD4" s="197" t="s">
        <v>683</v>
      </c>
      <c r="AE4" s="197" t="s">
        <v>684</v>
      </c>
      <c r="AF4" s="190"/>
      <c r="AG4" s="187"/>
      <c r="AH4" s="204"/>
    </row>
    <row r="5" spans="1:34" ht="72.150000000000006" customHeight="1" x14ac:dyDescent="0.25">
      <c r="A5" s="170"/>
      <c r="B5" s="170"/>
      <c r="C5" s="185"/>
      <c r="D5" s="185"/>
      <c r="E5" s="185"/>
      <c r="F5" s="185"/>
      <c r="G5" s="185"/>
      <c r="H5" s="185"/>
      <c r="I5" s="171"/>
      <c r="J5" s="78" t="s">
        <v>685</v>
      </c>
      <c r="K5" s="78" t="s">
        <v>686</v>
      </c>
      <c r="L5" s="189"/>
      <c r="M5" s="189"/>
      <c r="N5" s="189"/>
      <c r="O5" s="189"/>
      <c r="P5" s="189"/>
      <c r="Q5" s="189"/>
      <c r="R5" s="189"/>
      <c r="S5" s="189"/>
      <c r="T5" s="189"/>
      <c r="U5" s="190"/>
      <c r="V5" s="190"/>
      <c r="W5" s="198"/>
      <c r="X5" s="199"/>
      <c r="Y5" s="199"/>
      <c r="Z5" s="199"/>
      <c r="AA5" s="199"/>
      <c r="AB5" s="199"/>
      <c r="AC5" s="199"/>
      <c r="AD5" s="199"/>
      <c r="AE5" s="199"/>
      <c r="AF5" s="190"/>
      <c r="AG5" s="188"/>
      <c r="AH5" s="204"/>
    </row>
    <row r="6" spans="1:34" ht="65.7" customHeight="1" x14ac:dyDescent="0.25">
      <c r="A6" s="176">
        <v>1</v>
      </c>
      <c r="B6" s="179" t="s">
        <v>16</v>
      </c>
      <c r="C6" s="71"/>
      <c r="D6" s="70" t="s">
        <v>662</v>
      </c>
      <c r="E6" s="13"/>
      <c r="F6" s="13"/>
      <c r="G6" s="70"/>
      <c r="H6" s="69"/>
      <c r="I6" s="186">
        <v>2650</v>
      </c>
      <c r="J6" s="186">
        <v>36</v>
      </c>
      <c r="K6" s="186">
        <v>36</v>
      </c>
      <c r="L6" s="176" t="s">
        <v>687</v>
      </c>
      <c r="M6" s="176" t="s">
        <v>687</v>
      </c>
      <c r="N6" s="176" t="s">
        <v>687</v>
      </c>
      <c r="O6" s="176" t="s">
        <v>687</v>
      </c>
      <c r="P6" s="176" t="s">
        <v>687</v>
      </c>
      <c r="Q6" s="176" t="s">
        <v>687</v>
      </c>
      <c r="R6" s="176" t="s">
        <v>687</v>
      </c>
      <c r="S6" s="176" t="s">
        <v>687</v>
      </c>
      <c r="T6" s="176" t="s">
        <v>687</v>
      </c>
      <c r="U6" s="191">
        <v>44777</v>
      </c>
      <c r="V6" s="196" t="s">
        <v>688</v>
      </c>
      <c r="W6" s="32">
        <v>10</v>
      </c>
      <c r="X6" s="81">
        <v>10</v>
      </c>
      <c r="Y6" s="81">
        <v>5</v>
      </c>
      <c r="Z6" s="81">
        <v>10</v>
      </c>
      <c r="AA6" s="81">
        <v>29</v>
      </c>
      <c r="AB6" s="81">
        <v>6</v>
      </c>
      <c r="AC6" s="81">
        <v>12</v>
      </c>
      <c r="AD6" s="81">
        <v>5</v>
      </c>
      <c r="AE6" s="81">
        <v>9</v>
      </c>
      <c r="AF6" s="81">
        <f>SUM(W6:AE6)</f>
        <v>96</v>
      </c>
      <c r="AG6" s="197" t="s">
        <v>689</v>
      </c>
      <c r="AH6" s="186" t="e">
        <f ca="1">_xlfn.DISPIMG("ID_522D45F40E7B492D9067A7F1FEDD59A6",1)</f>
        <v>#NAME?</v>
      </c>
    </row>
    <row r="7" spans="1:34" ht="100.05" customHeight="1" x14ac:dyDescent="0.25">
      <c r="A7" s="177"/>
      <c r="B7" s="180"/>
      <c r="C7" s="71"/>
      <c r="D7" s="70"/>
      <c r="E7" s="70" t="s">
        <v>663</v>
      </c>
      <c r="F7" s="70"/>
      <c r="G7" s="70"/>
      <c r="H7" s="69"/>
      <c r="I7" s="187"/>
      <c r="J7" s="187"/>
      <c r="K7" s="187"/>
      <c r="L7" s="177"/>
      <c r="M7" s="177"/>
      <c r="N7" s="177"/>
      <c r="O7" s="177"/>
      <c r="P7" s="177"/>
      <c r="Q7" s="177"/>
      <c r="R7" s="177"/>
      <c r="S7" s="177"/>
      <c r="T7" s="177"/>
      <c r="U7" s="191"/>
      <c r="V7" s="196"/>
      <c r="W7" s="32">
        <v>10</v>
      </c>
      <c r="X7" s="79">
        <v>10</v>
      </c>
      <c r="Y7" s="79">
        <v>5</v>
      </c>
      <c r="Z7" s="79">
        <v>9</v>
      </c>
      <c r="AA7" s="79">
        <v>29</v>
      </c>
      <c r="AB7" s="79">
        <v>6</v>
      </c>
      <c r="AC7" s="79">
        <v>11</v>
      </c>
      <c r="AD7" s="79">
        <v>5</v>
      </c>
      <c r="AE7" s="79">
        <v>9</v>
      </c>
      <c r="AF7" s="79">
        <f t="shared" ref="AF7:AF13" si="0">SUM(W7:AE7)</f>
        <v>94</v>
      </c>
      <c r="AG7" s="200"/>
      <c r="AH7" s="187"/>
    </row>
    <row r="8" spans="1:34" ht="100.05" customHeight="1" x14ac:dyDescent="0.25">
      <c r="A8" s="177"/>
      <c r="B8" s="180"/>
      <c r="C8" s="71"/>
      <c r="D8" s="70"/>
      <c r="E8" s="70"/>
      <c r="F8" s="70" t="s">
        <v>664</v>
      </c>
      <c r="G8" s="70" t="s">
        <v>665</v>
      </c>
      <c r="H8" s="69"/>
      <c r="I8" s="187"/>
      <c r="J8" s="187"/>
      <c r="K8" s="187"/>
      <c r="L8" s="177"/>
      <c r="M8" s="177"/>
      <c r="N8" s="177"/>
      <c r="O8" s="177"/>
      <c r="P8" s="177"/>
      <c r="Q8" s="177"/>
      <c r="R8" s="177"/>
      <c r="S8" s="177"/>
      <c r="T8" s="177"/>
      <c r="U8" s="191"/>
      <c r="V8" s="32" t="s">
        <v>690</v>
      </c>
      <c r="W8" s="32">
        <v>10</v>
      </c>
      <c r="X8" s="79">
        <v>10</v>
      </c>
      <c r="Y8" s="79">
        <v>5</v>
      </c>
      <c r="Z8" s="79">
        <v>10</v>
      </c>
      <c r="AA8" s="79">
        <v>30</v>
      </c>
      <c r="AB8" s="79">
        <v>6</v>
      </c>
      <c r="AC8" s="79">
        <v>12</v>
      </c>
      <c r="AD8" s="79">
        <v>5</v>
      </c>
      <c r="AE8" s="79">
        <v>10</v>
      </c>
      <c r="AF8" s="79">
        <f t="shared" si="0"/>
        <v>98</v>
      </c>
      <c r="AG8" s="200"/>
      <c r="AH8" s="187"/>
    </row>
    <row r="9" spans="1:34" ht="100.05" customHeight="1" x14ac:dyDescent="0.25">
      <c r="A9" s="177"/>
      <c r="B9" s="180"/>
      <c r="C9" s="71"/>
      <c r="D9" s="70"/>
      <c r="E9" s="70"/>
      <c r="F9" s="70"/>
      <c r="G9" s="70"/>
      <c r="H9" s="70" t="s">
        <v>666</v>
      </c>
      <c r="I9" s="188"/>
      <c r="J9" s="188"/>
      <c r="K9" s="188"/>
      <c r="L9" s="178"/>
      <c r="M9" s="178"/>
      <c r="N9" s="178"/>
      <c r="O9" s="178"/>
      <c r="P9" s="178"/>
      <c r="Q9" s="178"/>
      <c r="R9" s="178"/>
      <c r="S9" s="178"/>
      <c r="T9" s="178"/>
      <c r="U9" s="82">
        <v>44785</v>
      </c>
      <c r="V9" s="32" t="s">
        <v>691</v>
      </c>
      <c r="W9" s="32">
        <v>10</v>
      </c>
      <c r="X9" s="79">
        <v>10</v>
      </c>
      <c r="Y9" s="79">
        <v>5</v>
      </c>
      <c r="Z9" s="79">
        <v>9</v>
      </c>
      <c r="AA9" s="79">
        <v>30</v>
      </c>
      <c r="AB9" s="79">
        <v>8</v>
      </c>
      <c r="AC9" s="79">
        <v>11</v>
      </c>
      <c r="AD9" s="79">
        <v>5</v>
      </c>
      <c r="AE9" s="79">
        <v>10</v>
      </c>
      <c r="AF9" s="79">
        <f t="shared" si="0"/>
        <v>98</v>
      </c>
      <c r="AG9" s="201"/>
      <c r="AH9" s="187"/>
    </row>
    <row r="10" spans="1:34" ht="100.05" customHeight="1" x14ac:dyDescent="0.25">
      <c r="A10" s="176">
        <v>2</v>
      </c>
      <c r="B10" s="179" t="s">
        <v>111</v>
      </c>
      <c r="C10" s="71"/>
      <c r="D10" s="70"/>
      <c r="E10" s="70" t="s">
        <v>663</v>
      </c>
      <c r="F10" s="70"/>
      <c r="G10" s="13"/>
      <c r="H10" s="69"/>
      <c r="I10" s="186">
        <v>2000</v>
      </c>
      <c r="J10" s="186">
        <v>38</v>
      </c>
      <c r="K10" s="186">
        <v>38</v>
      </c>
      <c r="L10" s="32" t="s">
        <v>687</v>
      </c>
      <c r="M10" s="31" t="s">
        <v>687</v>
      </c>
      <c r="N10" s="31" t="s">
        <v>687</v>
      </c>
      <c r="O10" s="31" t="s">
        <v>687</v>
      </c>
      <c r="P10" s="32" t="s">
        <v>687</v>
      </c>
      <c r="Q10" s="31" t="s">
        <v>687</v>
      </c>
      <c r="R10" s="31" t="s">
        <v>687</v>
      </c>
      <c r="S10" s="31" t="s">
        <v>687</v>
      </c>
      <c r="T10" s="31" t="s">
        <v>687</v>
      </c>
      <c r="U10" s="192">
        <v>44776</v>
      </c>
      <c r="V10" s="32" t="s">
        <v>692</v>
      </c>
      <c r="W10" s="32">
        <v>9</v>
      </c>
      <c r="X10" s="79">
        <v>8</v>
      </c>
      <c r="Y10" s="79">
        <v>5</v>
      </c>
      <c r="Z10" s="79">
        <v>10</v>
      </c>
      <c r="AA10" s="79">
        <v>28</v>
      </c>
      <c r="AB10" s="79">
        <v>6</v>
      </c>
      <c r="AC10" s="79">
        <v>10</v>
      </c>
      <c r="AD10" s="79">
        <v>5</v>
      </c>
      <c r="AE10" s="79">
        <v>10</v>
      </c>
      <c r="AF10" s="79">
        <f t="shared" si="0"/>
        <v>91</v>
      </c>
      <c r="AG10" s="197" t="s">
        <v>693</v>
      </c>
      <c r="AH10" s="186" t="e">
        <f ca="1">_xlfn.DISPIMG("ID_9072170ABB654852A9D6AF3761FC2C26",1)</f>
        <v>#NAME?</v>
      </c>
    </row>
    <row r="11" spans="1:34" ht="100.05" customHeight="1" x14ac:dyDescent="0.25">
      <c r="A11" s="178"/>
      <c r="B11" s="181"/>
      <c r="C11" s="25"/>
      <c r="D11" s="25"/>
      <c r="E11" s="25"/>
      <c r="F11" s="25"/>
      <c r="G11" s="70" t="s">
        <v>665</v>
      </c>
      <c r="H11" s="31"/>
      <c r="I11" s="188"/>
      <c r="J11" s="188"/>
      <c r="K11" s="188"/>
      <c r="L11" s="32" t="s">
        <v>687</v>
      </c>
      <c r="M11" s="31" t="s">
        <v>687</v>
      </c>
      <c r="N11" s="31" t="s">
        <v>687</v>
      </c>
      <c r="O11" s="31" t="s">
        <v>687</v>
      </c>
      <c r="P11" s="31" t="s">
        <v>687</v>
      </c>
      <c r="Q11" s="31" t="s">
        <v>687</v>
      </c>
      <c r="R11" s="31" t="s">
        <v>687</v>
      </c>
      <c r="S11" s="31" t="s">
        <v>687</v>
      </c>
      <c r="T11" s="31" t="s">
        <v>687</v>
      </c>
      <c r="U11" s="193"/>
      <c r="V11" s="32" t="s">
        <v>694</v>
      </c>
      <c r="W11" s="32">
        <v>9</v>
      </c>
      <c r="X11" s="31">
        <v>8</v>
      </c>
      <c r="Y11" s="31">
        <v>5</v>
      </c>
      <c r="Z11" s="31">
        <v>10</v>
      </c>
      <c r="AA11" s="31">
        <v>24</v>
      </c>
      <c r="AB11" s="31">
        <v>8</v>
      </c>
      <c r="AC11" s="31">
        <v>12</v>
      </c>
      <c r="AD11" s="31">
        <v>5</v>
      </c>
      <c r="AE11" s="31">
        <v>10</v>
      </c>
      <c r="AF11" s="31">
        <v>91</v>
      </c>
      <c r="AG11" s="201"/>
      <c r="AH11" s="188"/>
    </row>
    <row r="12" spans="1:34" ht="100.05" customHeight="1" x14ac:dyDescent="0.25">
      <c r="A12" s="31">
        <v>3</v>
      </c>
      <c r="B12" s="74" t="s">
        <v>363</v>
      </c>
      <c r="C12" s="25"/>
      <c r="D12" s="25"/>
      <c r="E12" s="25" t="s">
        <v>663</v>
      </c>
      <c r="F12" s="25"/>
      <c r="G12" s="25"/>
      <c r="H12" s="31"/>
      <c r="I12" s="31">
        <v>1450</v>
      </c>
      <c r="J12" s="31">
        <v>12</v>
      </c>
      <c r="K12" s="31">
        <v>12</v>
      </c>
      <c r="L12" s="31" t="s">
        <v>687</v>
      </c>
      <c r="M12" s="31" t="s">
        <v>687</v>
      </c>
      <c r="N12" s="31" t="s">
        <v>687</v>
      </c>
      <c r="O12" s="31" t="s">
        <v>687</v>
      </c>
      <c r="P12" s="31" t="s">
        <v>687</v>
      </c>
      <c r="Q12" s="31" t="s">
        <v>687</v>
      </c>
      <c r="R12" s="31" t="s">
        <v>687</v>
      </c>
      <c r="S12" s="31" t="s">
        <v>687</v>
      </c>
      <c r="T12" s="31" t="s">
        <v>687</v>
      </c>
      <c r="U12" s="80">
        <v>44776</v>
      </c>
      <c r="V12" s="32" t="s">
        <v>695</v>
      </c>
      <c r="W12" s="32">
        <v>9</v>
      </c>
      <c r="X12" s="31">
        <v>10</v>
      </c>
      <c r="Y12" s="31">
        <v>4.5</v>
      </c>
      <c r="Z12" s="31">
        <v>10</v>
      </c>
      <c r="AA12" s="31">
        <v>23</v>
      </c>
      <c r="AB12" s="31">
        <v>6</v>
      </c>
      <c r="AC12" s="31">
        <v>12</v>
      </c>
      <c r="AD12" s="31">
        <v>3</v>
      </c>
      <c r="AE12" s="31">
        <v>10</v>
      </c>
      <c r="AF12" s="31">
        <f t="shared" si="0"/>
        <v>87.5</v>
      </c>
      <c r="AG12" s="3" t="s">
        <v>696</v>
      </c>
      <c r="AH12" s="7" t="e">
        <f ca="1">_xlfn.DISPIMG("ID_B737BA43331747EA92BABB6397C94668",1)</f>
        <v>#NAME?</v>
      </c>
    </row>
    <row r="13" spans="1:34" ht="100.05" customHeight="1" x14ac:dyDescent="0.25">
      <c r="A13" s="72">
        <v>4</v>
      </c>
      <c r="B13" s="46" t="s">
        <v>442</v>
      </c>
      <c r="C13" s="25"/>
      <c r="D13" s="25"/>
      <c r="E13" s="25"/>
      <c r="F13" s="25" t="s">
        <v>664</v>
      </c>
      <c r="G13" s="25"/>
      <c r="H13" s="31"/>
      <c r="I13" s="31">
        <v>284</v>
      </c>
      <c r="J13" s="31">
        <v>13</v>
      </c>
      <c r="K13" s="31">
        <v>11</v>
      </c>
      <c r="L13" s="31" t="s">
        <v>687</v>
      </c>
      <c r="M13" s="31" t="s">
        <v>687</v>
      </c>
      <c r="N13" s="31" t="s">
        <v>687</v>
      </c>
      <c r="O13" s="31" t="s">
        <v>687</v>
      </c>
      <c r="P13" s="31" t="s">
        <v>687</v>
      </c>
      <c r="Q13" s="31" t="s">
        <v>687</v>
      </c>
      <c r="R13" s="31" t="s">
        <v>687</v>
      </c>
      <c r="S13" s="31" t="s">
        <v>687</v>
      </c>
      <c r="T13" s="31" t="s">
        <v>687</v>
      </c>
      <c r="U13" s="80">
        <v>44782</v>
      </c>
      <c r="V13" s="32" t="s">
        <v>697</v>
      </c>
      <c r="W13" s="32">
        <v>8</v>
      </c>
      <c r="X13" s="31">
        <v>9.5</v>
      </c>
      <c r="Y13" s="31">
        <v>5</v>
      </c>
      <c r="Z13" s="31">
        <v>7.5</v>
      </c>
      <c r="AA13" s="31">
        <v>30</v>
      </c>
      <c r="AB13" s="31">
        <v>4</v>
      </c>
      <c r="AC13" s="31">
        <v>7</v>
      </c>
      <c r="AD13" s="31">
        <v>5</v>
      </c>
      <c r="AE13" s="31">
        <v>10</v>
      </c>
      <c r="AF13" s="31">
        <f t="shared" si="0"/>
        <v>86</v>
      </c>
      <c r="AG13" s="3" t="s">
        <v>698</v>
      </c>
      <c r="AH13" s="7" t="e">
        <f ca="1">_xlfn.DISPIMG("ID_7E88AF1F81804290A57E082C7FAA1F8E",1)</f>
        <v>#NAME?</v>
      </c>
    </row>
    <row r="14" spans="1:34" ht="100.05" customHeight="1" x14ac:dyDescent="0.25">
      <c r="A14" s="176">
        <v>5</v>
      </c>
      <c r="B14" s="182" t="s">
        <v>369</v>
      </c>
      <c r="C14" s="25"/>
      <c r="D14" s="25" t="s">
        <v>662</v>
      </c>
      <c r="E14" s="25"/>
      <c r="F14" s="25"/>
      <c r="G14" s="25"/>
      <c r="H14" s="31"/>
      <c r="I14" s="176">
        <v>1000</v>
      </c>
      <c r="J14" s="176">
        <v>19</v>
      </c>
      <c r="K14" s="176">
        <v>19</v>
      </c>
      <c r="L14" s="176" t="s">
        <v>687</v>
      </c>
      <c r="M14" s="176" t="s">
        <v>687</v>
      </c>
      <c r="N14" s="176" t="s">
        <v>687</v>
      </c>
      <c r="O14" s="176" t="s">
        <v>687</v>
      </c>
      <c r="P14" s="176" t="s">
        <v>687</v>
      </c>
      <c r="Q14" s="176" t="s">
        <v>687</v>
      </c>
      <c r="R14" s="176" t="s">
        <v>687</v>
      </c>
      <c r="S14" s="176" t="s">
        <v>687</v>
      </c>
      <c r="T14" s="176" t="s">
        <v>687</v>
      </c>
      <c r="U14" s="192">
        <v>44782</v>
      </c>
      <c r="V14" s="182" t="s">
        <v>699</v>
      </c>
      <c r="W14" s="32">
        <v>10</v>
      </c>
      <c r="X14" s="32">
        <v>10</v>
      </c>
      <c r="Y14" s="32">
        <v>5</v>
      </c>
      <c r="Z14" s="32">
        <v>7</v>
      </c>
      <c r="AA14" s="32">
        <v>27</v>
      </c>
      <c r="AB14" s="32">
        <v>5.5</v>
      </c>
      <c r="AC14" s="32">
        <v>10.5</v>
      </c>
      <c r="AD14" s="32">
        <v>5</v>
      </c>
      <c r="AE14" s="32">
        <v>10</v>
      </c>
      <c r="AF14" s="32">
        <v>90</v>
      </c>
      <c r="AG14" s="182" t="s">
        <v>700</v>
      </c>
      <c r="AH14" s="176" t="e">
        <f ca="1">_xlfn.DISPIMG("ID_A719F5589B6E4684AB858D29C3C2E7E2",1)</f>
        <v>#NAME?</v>
      </c>
    </row>
    <row r="15" spans="1:34" ht="100.05" customHeight="1" x14ac:dyDescent="0.25">
      <c r="A15" s="178"/>
      <c r="B15" s="183"/>
      <c r="C15" s="25"/>
      <c r="D15" s="25"/>
      <c r="E15" s="25" t="s">
        <v>663</v>
      </c>
      <c r="F15" s="25"/>
      <c r="G15" s="25"/>
      <c r="H15" s="31"/>
      <c r="I15" s="178"/>
      <c r="J15" s="178"/>
      <c r="K15" s="178"/>
      <c r="L15" s="178"/>
      <c r="M15" s="178"/>
      <c r="N15" s="178"/>
      <c r="O15" s="178"/>
      <c r="P15" s="178"/>
      <c r="Q15" s="178"/>
      <c r="R15" s="178"/>
      <c r="S15" s="178"/>
      <c r="T15" s="178"/>
      <c r="U15" s="193"/>
      <c r="V15" s="183"/>
      <c r="W15" s="32">
        <v>10</v>
      </c>
      <c r="X15" s="31">
        <v>10</v>
      </c>
      <c r="Y15" s="31">
        <v>5</v>
      </c>
      <c r="Z15" s="31">
        <v>6</v>
      </c>
      <c r="AA15" s="31">
        <v>24</v>
      </c>
      <c r="AB15" s="31">
        <v>5.5</v>
      </c>
      <c r="AC15" s="31">
        <v>10.5</v>
      </c>
      <c r="AD15" s="31">
        <v>5</v>
      </c>
      <c r="AE15" s="31">
        <v>10</v>
      </c>
      <c r="AF15" s="31">
        <v>86</v>
      </c>
      <c r="AG15" s="178"/>
      <c r="AH15" s="178"/>
    </row>
    <row r="16" spans="1:34" ht="100.05" customHeight="1" x14ac:dyDescent="0.25">
      <c r="A16" s="73">
        <v>6</v>
      </c>
      <c r="B16" s="74" t="s">
        <v>701</v>
      </c>
      <c r="C16" s="25"/>
      <c r="D16" s="25"/>
      <c r="E16" s="25" t="s">
        <v>663</v>
      </c>
      <c r="F16" s="25"/>
      <c r="G16" s="25"/>
      <c r="H16" s="31"/>
      <c r="I16" s="31">
        <v>659</v>
      </c>
      <c r="J16" s="31">
        <v>10</v>
      </c>
      <c r="K16" s="31">
        <v>9</v>
      </c>
      <c r="L16" s="31" t="s">
        <v>687</v>
      </c>
      <c r="M16" s="31" t="s">
        <v>687</v>
      </c>
      <c r="N16" s="31" t="s">
        <v>687</v>
      </c>
      <c r="O16" s="31" t="s">
        <v>687</v>
      </c>
      <c r="P16" s="31" t="s">
        <v>687</v>
      </c>
      <c r="Q16" s="31" t="s">
        <v>687</v>
      </c>
      <c r="R16" s="31" t="s">
        <v>687</v>
      </c>
      <c r="S16" s="31" t="s">
        <v>687</v>
      </c>
      <c r="T16" s="31" t="s">
        <v>687</v>
      </c>
      <c r="U16" s="83">
        <v>44764</v>
      </c>
      <c r="V16" s="32" t="s">
        <v>702</v>
      </c>
      <c r="W16" s="32">
        <v>8.5</v>
      </c>
      <c r="X16" s="31">
        <v>8</v>
      </c>
      <c r="Y16" s="31">
        <v>4</v>
      </c>
      <c r="Z16" s="31">
        <v>9</v>
      </c>
      <c r="AA16" s="31">
        <v>27</v>
      </c>
      <c r="AB16" s="31">
        <v>7</v>
      </c>
      <c r="AC16" s="31">
        <v>10</v>
      </c>
      <c r="AD16" s="31">
        <v>5</v>
      </c>
      <c r="AE16" s="31">
        <v>10</v>
      </c>
      <c r="AF16" s="31">
        <f t="shared" ref="AF16:AF21" si="1">SUM(W16:AE16)</f>
        <v>88.5</v>
      </c>
      <c r="AG16" s="3" t="s">
        <v>703</v>
      </c>
      <c r="AH16" s="7" t="e">
        <f ca="1">_xlfn.DISPIMG("ID_0501E7F706814384BD30A1811BA893EC",1)</f>
        <v>#NAME?</v>
      </c>
    </row>
    <row r="17" spans="1:34" ht="100.05" customHeight="1" x14ac:dyDescent="0.25">
      <c r="A17" s="73">
        <v>7</v>
      </c>
      <c r="B17" s="74" t="s">
        <v>525</v>
      </c>
      <c r="C17" s="25"/>
      <c r="D17" s="25" t="s">
        <v>662</v>
      </c>
      <c r="E17" s="25"/>
      <c r="F17" s="25"/>
      <c r="G17" s="25"/>
      <c r="H17" s="31"/>
      <c r="I17" s="31">
        <v>700</v>
      </c>
      <c r="J17" s="31">
        <v>17</v>
      </c>
      <c r="K17" s="31">
        <v>17</v>
      </c>
      <c r="L17" s="31" t="s">
        <v>687</v>
      </c>
      <c r="M17" s="31" t="s">
        <v>687</v>
      </c>
      <c r="N17" s="31" t="s">
        <v>687</v>
      </c>
      <c r="O17" s="31" t="s">
        <v>687</v>
      </c>
      <c r="P17" s="31" t="s">
        <v>687</v>
      </c>
      <c r="Q17" s="31" t="s">
        <v>687</v>
      </c>
      <c r="R17" s="31" t="s">
        <v>687</v>
      </c>
      <c r="S17" s="31" t="s">
        <v>687</v>
      </c>
      <c r="T17" s="31" t="s">
        <v>687</v>
      </c>
      <c r="U17" s="80">
        <v>44782</v>
      </c>
      <c r="V17" s="32" t="s">
        <v>704</v>
      </c>
      <c r="W17" s="32">
        <v>10</v>
      </c>
      <c r="X17" s="32">
        <v>10</v>
      </c>
      <c r="Y17" s="32">
        <v>5</v>
      </c>
      <c r="Z17" s="32">
        <v>6</v>
      </c>
      <c r="AA17" s="32">
        <v>28</v>
      </c>
      <c r="AB17" s="32">
        <v>6</v>
      </c>
      <c r="AC17" s="32">
        <v>12</v>
      </c>
      <c r="AD17" s="32">
        <v>5</v>
      </c>
      <c r="AE17" s="32">
        <v>10</v>
      </c>
      <c r="AF17" s="32">
        <f t="shared" si="1"/>
        <v>92</v>
      </c>
      <c r="AG17" s="3" t="s">
        <v>705</v>
      </c>
      <c r="AH17" s="7" t="e">
        <f ca="1">_xlfn.DISPIMG("ID_765FD6FAF0744F2C948B2FB738FDBECC",1)</f>
        <v>#NAME?</v>
      </c>
    </row>
    <row r="18" spans="1:34" ht="100.05" customHeight="1" x14ac:dyDescent="0.25">
      <c r="A18" s="73">
        <v>8</v>
      </c>
      <c r="B18" s="32" t="s">
        <v>331</v>
      </c>
      <c r="C18" s="25"/>
      <c r="D18" s="25"/>
      <c r="E18" s="25" t="s">
        <v>663</v>
      </c>
      <c r="F18" s="25"/>
      <c r="G18" s="25"/>
      <c r="H18" s="31"/>
      <c r="I18" s="31">
        <v>483</v>
      </c>
      <c r="J18" s="31">
        <v>35</v>
      </c>
      <c r="K18" s="31">
        <v>27</v>
      </c>
      <c r="L18" s="31" t="s">
        <v>687</v>
      </c>
      <c r="M18" s="31" t="s">
        <v>687</v>
      </c>
      <c r="N18" s="31" t="s">
        <v>687</v>
      </c>
      <c r="O18" s="31" t="s">
        <v>687</v>
      </c>
      <c r="P18" s="31" t="s">
        <v>687</v>
      </c>
      <c r="Q18" s="31" t="s">
        <v>687</v>
      </c>
      <c r="R18" s="31" t="s">
        <v>687</v>
      </c>
      <c r="S18" s="31" t="s">
        <v>687</v>
      </c>
      <c r="T18" s="31" t="s">
        <v>687</v>
      </c>
      <c r="U18" s="80">
        <v>44785</v>
      </c>
      <c r="V18" s="32" t="s">
        <v>702</v>
      </c>
      <c r="W18" s="31">
        <v>7.5</v>
      </c>
      <c r="X18" s="31">
        <v>8</v>
      </c>
      <c r="Y18" s="31">
        <v>5</v>
      </c>
      <c r="Z18" s="31">
        <v>9</v>
      </c>
      <c r="AA18" s="31">
        <v>29.5</v>
      </c>
      <c r="AB18" s="31">
        <v>5</v>
      </c>
      <c r="AC18" s="31">
        <v>11.5</v>
      </c>
      <c r="AD18" s="31">
        <v>5</v>
      </c>
      <c r="AE18" s="31">
        <v>10</v>
      </c>
      <c r="AF18" s="31">
        <f t="shared" si="1"/>
        <v>90.5</v>
      </c>
      <c r="AG18" s="32" t="s">
        <v>706</v>
      </c>
      <c r="AH18" s="31" t="e">
        <f ca="1">_xlfn.DISPIMG("ID_355CF47D03C4487FB13A08C9816B2293",1)</f>
        <v>#NAME?</v>
      </c>
    </row>
    <row r="19" spans="1:34" ht="100.05" customHeight="1" x14ac:dyDescent="0.25">
      <c r="A19" s="73">
        <v>9</v>
      </c>
      <c r="B19" s="32" t="s">
        <v>125</v>
      </c>
      <c r="C19" s="25"/>
      <c r="D19" s="25"/>
      <c r="E19" s="75" t="s">
        <v>663</v>
      </c>
      <c r="F19" s="25"/>
      <c r="G19" s="25"/>
      <c r="H19" s="31"/>
      <c r="I19" s="31">
        <v>2049</v>
      </c>
      <c r="J19" s="31">
        <v>10</v>
      </c>
      <c r="K19" s="31">
        <v>9</v>
      </c>
      <c r="L19" s="31" t="s">
        <v>687</v>
      </c>
      <c r="M19" s="31" t="s">
        <v>687</v>
      </c>
      <c r="N19" s="31" t="s">
        <v>687</v>
      </c>
      <c r="O19" s="31" t="s">
        <v>687</v>
      </c>
      <c r="P19" s="31" t="s">
        <v>687</v>
      </c>
      <c r="Q19" s="31" t="s">
        <v>687</v>
      </c>
      <c r="R19" s="31" t="s">
        <v>687</v>
      </c>
      <c r="S19" s="31" t="s">
        <v>687</v>
      </c>
      <c r="T19" s="31" t="s">
        <v>687</v>
      </c>
      <c r="U19" s="80">
        <v>44785</v>
      </c>
      <c r="V19" s="32" t="s">
        <v>695</v>
      </c>
      <c r="W19" s="31">
        <v>10</v>
      </c>
      <c r="X19" s="31">
        <v>10</v>
      </c>
      <c r="Y19" s="31">
        <v>5</v>
      </c>
      <c r="Z19" s="31">
        <v>9</v>
      </c>
      <c r="AA19" s="31">
        <v>29</v>
      </c>
      <c r="AB19" s="31">
        <v>8</v>
      </c>
      <c r="AC19" s="31">
        <v>11</v>
      </c>
      <c r="AD19" s="31">
        <v>5</v>
      </c>
      <c r="AE19" s="31">
        <v>7</v>
      </c>
      <c r="AF19" s="31">
        <f t="shared" si="1"/>
        <v>94</v>
      </c>
      <c r="AG19" s="32" t="s">
        <v>707</v>
      </c>
      <c r="AH19" s="31" t="e">
        <f ca="1">_xlfn.DISPIMG("ID_0ED7A4F298E94EB5BABB2CA24F338129",1)</f>
        <v>#NAME?</v>
      </c>
    </row>
    <row r="20" spans="1:34" ht="100.05" customHeight="1" x14ac:dyDescent="0.25">
      <c r="A20" s="31">
        <v>10</v>
      </c>
      <c r="B20" s="18" t="s">
        <v>238</v>
      </c>
      <c r="C20" s="25"/>
      <c r="D20" s="25"/>
      <c r="E20" s="25" t="s">
        <v>663</v>
      </c>
      <c r="F20" s="25"/>
      <c r="G20" s="25"/>
      <c r="H20" s="31"/>
      <c r="I20" s="31">
        <v>937</v>
      </c>
      <c r="J20" s="31">
        <v>37</v>
      </c>
      <c r="K20" s="31">
        <v>32</v>
      </c>
      <c r="L20" s="31" t="s">
        <v>687</v>
      </c>
      <c r="M20" s="31" t="s">
        <v>687</v>
      </c>
      <c r="N20" s="31" t="s">
        <v>687</v>
      </c>
      <c r="O20" s="31" t="s">
        <v>687</v>
      </c>
      <c r="P20" s="31" t="s">
        <v>687</v>
      </c>
      <c r="Q20" s="31" t="s">
        <v>687</v>
      </c>
      <c r="R20" s="31" t="s">
        <v>687</v>
      </c>
      <c r="S20" s="31" t="s">
        <v>687</v>
      </c>
      <c r="T20" s="31" t="s">
        <v>687</v>
      </c>
      <c r="U20" s="83">
        <v>44783</v>
      </c>
      <c r="V20" s="32" t="s">
        <v>708</v>
      </c>
      <c r="W20" s="32">
        <v>9</v>
      </c>
      <c r="X20" s="31">
        <v>10</v>
      </c>
      <c r="Y20" s="31">
        <v>5</v>
      </c>
      <c r="Z20" s="31">
        <v>9</v>
      </c>
      <c r="AA20" s="31">
        <v>15</v>
      </c>
      <c r="AB20" s="31">
        <v>1.5</v>
      </c>
      <c r="AC20" s="31">
        <v>7.5</v>
      </c>
      <c r="AD20" s="31">
        <v>5</v>
      </c>
      <c r="AE20" s="31">
        <v>10</v>
      </c>
      <c r="AF20" s="31">
        <f t="shared" si="1"/>
        <v>72</v>
      </c>
      <c r="AG20" s="3" t="s">
        <v>709</v>
      </c>
      <c r="AH20" s="7" t="e">
        <f ca="1">_xlfn.DISPIMG("ID_0823BC6C64984B28839E724B89487BA0",1)</f>
        <v>#NAME?</v>
      </c>
    </row>
    <row r="21" spans="1:34" ht="100.05" customHeight="1" x14ac:dyDescent="0.25">
      <c r="A21" s="31">
        <v>11</v>
      </c>
      <c r="B21" s="74" t="s">
        <v>539</v>
      </c>
      <c r="C21" s="25"/>
      <c r="D21" s="25"/>
      <c r="E21" s="25" t="s">
        <v>663</v>
      </c>
      <c r="F21" s="25"/>
      <c r="G21" s="25"/>
      <c r="H21" s="31"/>
      <c r="I21" s="31">
        <v>289</v>
      </c>
      <c r="J21" s="31">
        <v>9</v>
      </c>
      <c r="K21" s="31">
        <v>9</v>
      </c>
      <c r="L21" s="31" t="s">
        <v>687</v>
      </c>
      <c r="M21" s="31" t="s">
        <v>687</v>
      </c>
      <c r="N21" s="31" t="s">
        <v>687</v>
      </c>
      <c r="O21" s="31" t="s">
        <v>687</v>
      </c>
      <c r="P21" s="31" t="s">
        <v>687</v>
      </c>
      <c r="Q21" s="31" t="s">
        <v>687</v>
      </c>
      <c r="R21" s="31" t="s">
        <v>687</v>
      </c>
      <c r="S21" s="31" t="s">
        <v>687</v>
      </c>
      <c r="T21" s="31" t="s">
        <v>687</v>
      </c>
      <c r="U21" s="80">
        <v>44762</v>
      </c>
      <c r="V21" s="32" t="s">
        <v>710</v>
      </c>
      <c r="W21" s="32">
        <v>8</v>
      </c>
      <c r="X21" s="31">
        <v>7</v>
      </c>
      <c r="Y21" s="31">
        <v>4</v>
      </c>
      <c r="Z21" s="31">
        <v>5</v>
      </c>
      <c r="AA21" s="31">
        <v>27</v>
      </c>
      <c r="AB21" s="31">
        <v>5</v>
      </c>
      <c r="AC21" s="31">
        <v>11</v>
      </c>
      <c r="AD21" s="31">
        <v>4</v>
      </c>
      <c r="AE21" s="31">
        <v>10</v>
      </c>
      <c r="AF21" s="31">
        <f t="shared" si="1"/>
        <v>81</v>
      </c>
      <c r="AG21" s="3" t="s">
        <v>711</v>
      </c>
      <c r="AH21" s="7" t="e">
        <f ca="1">_xlfn.DISPIMG("ID_97D06DC077384FE394701460839465D3",1)</f>
        <v>#NAME?</v>
      </c>
    </row>
    <row r="22" spans="1:34" ht="100.05" customHeight="1" x14ac:dyDescent="0.25">
      <c r="A22" s="31">
        <v>13</v>
      </c>
      <c r="B22" s="30" t="s">
        <v>250</v>
      </c>
      <c r="C22" s="25"/>
      <c r="D22" s="25"/>
      <c r="E22" s="25"/>
      <c r="F22" s="25" t="s">
        <v>664</v>
      </c>
      <c r="G22" s="25" t="s">
        <v>665</v>
      </c>
      <c r="H22" s="31"/>
      <c r="I22" s="31">
        <v>484</v>
      </c>
      <c r="J22" s="31">
        <v>21</v>
      </c>
      <c r="K22" s="31">
        <v>18</v>
      </c>
      <c r="L22" s="31" t="s">
        <v>687</v>
      </c>
      <c r="M22" s="31" t="s">
        <v>687</v>
      </c>
      <c r="N22" s="31" t="s">
        <v>687</v>
      </c>
      <c r="O22" s="31" t="s">
        <v>687</v>
      </c>
      <c r="P22" s="31" t="s">
        <v>687</v>
      </c>
      <c r="Q22" s="31" t="s">
        <v>687</v>
      </c>
      <c r="R22" s="31" t="s">
        <v>687</v>
      </c>
      <c r="S22" s="31" t="s">
        <v>687</v>
      </c>
      <c r="T22" s="31" t="s">
        <v>687</v>
      </c>
      <c r="U22" s="80">
        <v>44781</v>
      </c>
      <c r="V22" s="32" t="s">
        <v>712</v>
      </c>
      <c r="W22" s="32">
        <v>9</v>
      </c>
      <c r="X22" s="31">
        <v>10</v>
      </c>
      <c r="Y22" s="31">
        <v>5</v>
      </c>
      <c r="Z22" s="31">
        <v>5</v>
      </c>
      <c r="AA22" s="31">
        <v>30</v>
      </c>
      <c r="AB22" s="31">
        <v>1</v>
      </c>
      <c r="AC22" s="31">
        <v>5.5</v>
      </c>
      <c r="AD22" s="31">
        <v>5</v>
      </c>
      <c r="AE22" s="31">
        <v>10</v>
      </c>
      <c r="AF22" s="31">
        <v>80.5</v>
      </c>
      <c r="AG22" s="3" t="s">
        <v>713</v>
      </c>
      <c r="AH22" s="7" t="e">
        <f ca="1">_xlfn.DISPIMG("ID_B7D3A2EBC9154034B3901EEB7D60F8FA",1)</f>
        <v>#NAME?</v>
      </c>
    </row>
    <row r="23" spans="1:34" ht="100.05" customHeight="1" x14ac:dyDescent="0.25">
      <c r="A23" s="31">
        <v>13</v>
      </c>
      <c r="B23" s="76" t="s">
        <v>454</v>
      </c>
      <c r="C23" s="25"/>
      <c r="D23" s="25" t="s">
        <v>662</v>
      </c>
      <c r="E23" s="25" t="s">
        <v>663</v>
      </c>
      <c r="F23" s="25"/>
      <c r="G23" s="25"/>
      <c r="H23" s="31"/>
      <c r="I23" s="31">
        <v>300</v>
      </c>
      <c r="J23" s="31">
        <v>15</v>
      </c>
      <c r="K23" s="31">
        <v>12</v>
      </c>
      <c r="L23" s="31" t="s">
        <v>687</v>
      </c>
      <c r="M23" s="31" t="s">
        <v>687</v>
      </c>
      <c r="N23" s="31" t="s">
        <v>687</v>
      </c>
      <c r="O23" s="31" t="s">
        <v>687</v>
      </c>
      <c r="P23" s="31" t="s">
        <v>687</v>
      </c>
      <c r="Q23" s="31" t="s">
        <v>687</v>
      </c>
      <c r="R23" s="31" t="s">
        <v>687</v>
      </c>
      <c r="S23" s="31" t="s">
        <v>687</v>
      </c>
      <c r="T23" s="31" t="s">
        <v>687</v>
      </c>
      <c r="U23" s="80">
        <v>44762</v>
      </c>
      <c r="V23" s="32" t="s">
        <v>704</v>
      </c>
      <c r="W23" s="32">
        <v>5.5</v>
      </c>
      <c r="X23" s="31">
        <v>7</v>
      </c>
      <c r="Y23" s="31">
        <v>5</v>
      </c>
      <c r="Z23" s="31">
        <v>9</v>
      </c>
      <c r="AA23" s="31">
        <v>22</v>
      </c>
      <c r="AB23" s="31">
        <v>3</v>
      </c>
      <c r="AC23" s="31">
        <v>8.5</v>
      </c>
      <c r="AD23" s="31">
        <v>5</v>
      </c>
      <c r="AE23" s="31">
        <v>9</v>
      </c>
      <c r="AF23" s="31">
        <v>74</v>
      </c>
      <c r="AG23" s="3" t="s">
        <v>714</v>
      </c>
      <c r="AH23" s="7" t="e">
        <f ca="1">_xlfn.DISPIMG("ID_B530542F97FB40518BCD4FC8BED99681",1)</f>
        <v>#NAME?</v>
      </c>
    </row>
    <row r="24" spans="1:34" ht="100.05" customHeight="1" x14ac:dyDescent="0.25">
      <c r="A24" s="31">
        <v>14</v>
      </c>
      <c r="B24" s="30" t="s">
        <v>306</v>
      </c>
      <c r="C24" s="25"/>
      <c r="D24" s="25" t="s">
        <v>662</v>
      </c>
      <c r="E24" s="25" t="s">
        <v>663</v>
      </c>
      <c r="F24" s="25"/>
      <c r="G24" s="25"/>
      <c r="H24" s="31"/>
      <c r="I24" s="31">
        <v>800</v>
      </c>
      <c r="J24" s="31">
        <v>22</v>
      </c>
      <c r="K24" s="31">
        <v>17</v>
      </c>
      <c r="L24" s="31" t="s">
        <v>687</v>
      </c>
      <c r="M24" s="31" t="s">
        <v>687</v>
      </c>
      <c r="N24" s="31" t="s">
        <v>687</v>
      </c>
      <c r="O24" s="31" t="s">
        <v>687</v>
      </c>
      <c r="P24" s="31" t="s">
        <v>687</v>
      </c>
      <c r="Q24" s="31" t="s">
        <v>687</v>
      </c>
      <c r="R24" s="31" t="s">
        <v>687</v>
      </c>
      <c r="S24" s="31" t="s">
        <v>687</v>
      </c>
      <c r="T24" s="31" t="s">
        <v>687</v>
      </c>
      <c r="U24" s="80">
        <v>44712</v>
      </c>
      <c r="V24" s="32" t="s">
        <v>699</v>
      </c>
      <c r="W24" s="32">
        <v>10</v>
      </c>
      <c r="X24" s="31">
        <v>7</v>
      </c>
      <c r="Y24" s="31">
        <v>5</v>
      </c>
      <c r="Z24" s="31">
        <v>8</v>
      </c>
      <c r="AA24" s="31">
        <v>27</v>
      </c>
      <c r="AB24" s="31">
        <v>5</v>
      </c>
      <c r="AC24" s="31">
        <v>6</v>
      </c>
      <c r="AD24" s="31">
        <v>5</v>
      </c>
      <c r="AE24" s="31">
        <v>10</v>
      </c>
      <c r="AF24" s="31">
        <v>83</v>
      </c>
      <c r="AG24" s="3" t="s">
        <v>715</v>
      </c>
      <c r="AH24" s="7" t="e">
        <f ca="1">_xlfn.DISPIMG("ID_225046E5306D4F6795F16DA0502B31B6",1)</f>
        <v>#NAME?</v>
      </c>
    </row>
    <row r="25" spans="1:34" ht="100.05" customHeight="1" x14ac:dyDescent="0.25">
      <c r="A25" s="176">
        <v>15</v>
      </c>
      <c r="B25" s="182" t="s">
        <v>532</v>
      </c>
      <c r="C25" s="25"/>
      <c r="D25" s="25" t="s">
        <v>662</v>
      </c>
      <c r="E25" s="25"/>
      <c r="F25" s="25"/>
      <c r="G25" s="25"/>
      <c r="H25" s="31"/>
      <c r="I25" s="31">
        <v>1100</v>
      </c>
      <c r="J25" s="31">
        <v>36</v>
      </c>
      <c r="K25" s="31">
        <v>31</v>
      </c>
      <c r="L25" s="31" t="s">
        <v>687</v>
      </c>
      <c r="M25" s="31" t="s">
        <v>687</v>
      </c>
      <c r="N25" s="31" t="s">
        <v>687</v>
      </c>
      <c r="O25" s="31" t="s">
        <v>687</v>
      </c>
      <c r="P25" s="31" t="s">
        <v>687</v>
      </c>
      <c r="Q25" s="31" t="s">
        <v>687</v>
      </c>
      <c r="R25" s="31" t="s">
        <v>687</v>
      </c>
      <c r="S25" s="31" t="s">
        <v>687</v>
      </c>
      <c r="T25" s="31" t="s">
        <v>687</v>
      </c>
      <c r="U25" s="192">
        <v>44783</v>
      </c>
      <c r="V25" s="182" t="s">
        <v>716</v>
      </c>
      <c r="W25" s="32">
        <v>9</v>
      </c>
      <c r="X25" s="32">
        <v>8</v>
      </c>
      <c r="Y25" s="32">
        <v>4.5</v>
      </c>
      <c r="Z25" s="32">
        <v>10</v>
      </c>
      <c r="AA25" s="32">
        <v>19</v>
      </c>
      <c r="AB25" s="32">
        <v>5</v>
      </c>
      <c r="AC25" s="32">
        <v>7.5</v>
      </c>
      <c r="AD25" s="32">
        <v>5</v>
      </c>
      <c r="AE25" s="32">
        <v>10</v>
      </c>
      <c r="AF25" s="32">
        <v>78</v>
      </c>
      <c r="AG25" s="182" t="s">
        <v>717</v>
      </c>
      <c r="AH25" s="176" t="e">
        <f ca="1">_xlfn.DISPIMG("ID_1B008A4CF831426490DC559AC54197E9",1)</f>
        <v>#NAME?</v>
      </c>
    </row>
    <row r="26" spans="1:34" ht="100.05" customHeight="1" x14ac:dyDescent="0.25">
      <c r="A26" s="178"/>
      <c r="B26" s="183"/>
      <c r="C26" s="25"/>
      <c r="D26" s="25"/>
      <c r="E26" s="25" t="s">
        <v>663</v>
      </c>
      <c r="F26" s="25"/>
      <c r="G26" s="25"/>
      <c r="H26" s="31"/>
      <c r="I26" s="31">
        <v>1100</v>
      </c>
      <c r="J26" s="31">
        <v>36</v>
      </c>
      <c r="K26" s="31">
        <v>31</v>
      </c>
      <c r="L26" s="31" t="s">
        <v>687</v>
      </c>
      <c r="M26" s="31" t="s">
        <v>687</v>
      </c>
      <c r="N26" s="31" t="s">
        <v>687</v>
      </c>
      <c r="O26" s="31" t="s">
        <v>687</v>
      </c>
      <c r="P26" s="31" t="s">
        <v>687</v>
      </c>
      <c r="Q26" s="31" t="s">
        <v>687</v>
      </c>
      <c r="R26" s="31" t="s">
        <v>687</v>
      </c>
      <c r="S26" s="31" t="s">
        <v>687</v>
      </c>
      <c r="T26" s="31" t="s">
        <v>687</v>
      </c>
      <c r="U26" s="193"/>
      <c r="V26" s="183"/>
      <c r="W26" s="32">
        <v>9</v>
      </c>
      <c r="X26" s="31">
        <v>8</v>
      </c>
      <c r="Y26" s="31">
        <v>4.5</v>
      </c>
      <c r="Z26" s="31">
        <v>10</v>
      </c>
      <c r="AA26" s="31">
        <v>22</v>
      </c>
      <c r="AB26" s="31">
        <v>5</v>
      </c>
      <c r="AC26" s="31">
        <v>7.5</v>
      </c>
      <c r="AD26" s="31">
        <v>5</v>
      </c>
      <c r="AE26" s="31">
        <v>10</v>
      </c>
      <c r="AF26" s="31">
        <v>81</v>
      </c>
      <c r="AG26" s="183"/>
      <c r="AH26" s="178"/>
    </row>
    <row r="27" spans="1:34" ht="100.05" customHeight="1" x14ac:dyDescent="0.25">
      <c r="A27" s="31">
        <v>16</v>
      </c>
      <c r="B27" s="30" t="s">
        <v>449</v>
      </c>
      <c r="C27" s="25" t="s">
        <v>661</v>
      </c>
      <c r="D27" s="25"/>
      <c r="E27" s="25"/>
      <c r="F27" s="25"/>
      <c r="G27" s="25"/>
      <c r="H27" s="31"/>
      <c r="I27" s="31">
        <v>315</v>
      </c>
      <c r="J27" s="31">
        <v>14</v>
      </c>
      <c r="K27" s="31">
        <v>11</v>
      </c>
      <c r="L27" s="31" t="s">
        <v>687</v>
      </c>
      <c r="M27" s="31" t="s">
        <v>687</v>
      </c>
      <c r="N27" s="31" t="s">
        <v>687</v>
      </c>
      <c r="O27" s="31" t="s">
        <v>687</v>
      </c>
      <c r="P27" s="31" t="s">
        <v>687</v>
      </c>
      <c r="Q27" s="31" t="s">
        <v>687</v>
      </c>
      <c r="R27" s="31" t="s">
        <v>687</v>
      </c>
      <c r="S27" s="31" t="s">
        <v>687</v>
      </c>
      <c r="T27" s="31" t="s">
        <v>687</v>
      </c>
      <c r="U27" s="80">
        <v>44712</v>
      </c>
      <c r="V27" s="32" t="s">
        <v>718</v>
      </c>
      <c r="W27" s="32">
        <v>10</v>
      </c>
      <c r="X27" s="31">
        <v>7</v>
      </c>
      <c r="Y27" s="31">
        <v>5</v>
      </c>
      <c r="Z27" s="31">
        <v>8</v>
      </c>
      <c r="AA27" s="31">
        <v>25</v>
      </c>
      <c r="AB27" s="31">
        <v>5</v>
      </c>
      <c r="AC27" s="31">
        <v>6</v>
      </c>
      <c r="AD27" s="31">
        <v>5</v>
      </c>
      <c r="AE27" s="31">
        <v>10</v>
      </c>
      <c r="AF27" s="31">
        <v>73</v>
      </c>
      <c r="AG27" s="3" t="s">
        <v>719</v>
      </c>
      <c r="AH27" s="7" t="e">
        <f ca="1">_xlfn.DISPIMG("ID_C3E78332ACB545A6BC61E1CC41352A38",1)</f>
        <v>#NAME?</v>
      </c>
    </row>
    <row r="28" spans="1:34" ht="71.849999999999994" customHeight="1" x14ac:dyDescent="0.25">
      <c r="A28" s="176">
        <v>17</v>
      </c>
      <c r="B28" s="179" t="s">
        <v>720</v>
      </c>
      <c r="C28" s="25"/>
      <c r="D28" s="25"/>
      <c r="E28" s="25" t="s">
        <v>663</v>
      </c>
      <c r="F28" s="25"/>
      <c r="G28" s="25"/>
      <c r="H28" s="31"/>
      <c r="I28" s="31">
        <v>2000</v>
      </c>
      <c r="J28" s="31">
        <v>10</v>
      </c>
      <c r="K28" s="31">
        <v>8</v>
      </c>
      <c r="L28" s="31" t="s">
        <v>687</v>
      </c>
      <c r="M28" s="31" t="s">
        <v>687</v>
      </c>
      <c r="N28" s="31" t="s">
        <v>687</v>
      </c>
      <c r="O28" s="31" t="s">
        <v>687</v>
      </c>
      <c r="P28" s="31" t="s">
        <v>687</v>
      </c>
      <c r="Q28" s="31" t="s">
        <v>687</v>
      </c>
      <c r="R28" s="31" t="s">
        <v>687</v>
      </c>
      <c r="S28" s="31" t="s">
        <v>687</v>
      </c>
      <c r="T28" s="31" t="s">
        <v>687</v>
      </c>
      <c r="U28" s="192">
        <v>44756</v>
      </c>
      <c r="V28" s="182" t="s">
        <v>716</v>
      </c>
      <c r="W28" s="32">
        <v>9</v>
      </c>
      <c r="X28" s="31">
        <v>10</v>
      </c>
      <c r="Y28" s="31">
        <v>5</v>
      </c>
      <c r="Z28" s="31">
        <v>6</v>
      </c>
      <c r="AA28" s="31">
        <v>18</v>
      </c>
      <c r="AB28" s="31">
        <v>4</v>
      </c>
      <c r="AC28" s="31">
        <v>7.5</v>
      </c>
      <c r="AD28" s="31">
        <v>5</v>
      </c>
      <c r="AE28" s="31">
        <v>10</v>
      </c>
      <c r="AF28" s="31">
        <v>73.5</v>
      </c>
      <c r="AG28" s="182" t="s">
        <v>721</v>
      </c>
      <c r="AH28" s="176" t="e">
        <f ca="1">_xlfn.DISPIMG("ID_F13D4FEA2A624CBFA1813E19AA5526CD",1)</f>
        <v>#NAME?</v>
      </c>
    </row>
    <row r="29" spans="1:34" ht="65.400000000000006" customHeight="1" x14ac:dyDescent="0.25">
      <c r="A29" s="178"/>
      <c r="B29" s="181"/>
      <c r="C29" s="25"/>
      <c r="D29" s="25" t="s">
        <v>662</v>
      </c>
      <c r="E29" s="25"/>
      <c r="F29" s="25"/>
      <c r="G29" s="25"/>
      <c r="H29" s="31"/>
      <c r="I29" s="31">
        <v>2000</v>
      </c>
      <c r="J29" s="31">
        <v>10</v>
      </c>
      <c r="K29" s="31">
        <v>8</v>
      </c>
      <c r="L29" s="31" t="s">
        <v>687</v>
      </c>
      <c r="M29" s="31" t="s">
        <v>687</v>
      </c>
      <c r="N29" s="31" t="s">
        <v>687</v>
      </c>
      <c r="O29" s="31" t="s">
        <v>687</v>
      </c>
      <c r="P29" s="31" t="s">
        <v>687</v>
      </c>
      <c r="Q29" s="31" t="s">
        <v>687</v>
      </c>
      <c r="R29" s="31" t="s">
        <v>687</v>
      </c>
      <c r="S29" s="31" t="s">
        <v>687</v>
      </c>
      <c r="T29" s="31" t="s">
        <v>687</v>
      </c>
      <c r="U29" s="193"/>
      <c r="V29" s="183"/>
      <c r="W29" s="32">
        <v>9</v>
      </c>
      <c r="X29" s="31">
        <v>10</v>
      </c>
      <c r="Y29" s="31">
        <v>5</v>
      </c>
      <c r="Z29" s="31">
        <v>6</v>
      </c>
      <c r="AA29" s="31">
        <v>20</v>
      </c>
      <c r="AB29" s="31">
        <v>4</v>
      </c>
      <c r="AC29" s="31">
        <v>7.5</v>
      </c>
      <c r="AD29" s="31">
        <v>5</v>
      </c>
      <c r="AE29" s="32">
        <v>10</v>
      </c>
      <c r="AF29" s="31">
        <f>SUM(W29:AE29)</f>
        <v>76.5</v>
      </c>
      <c r="AG29" s="183"/>
      <c r="AH29" s="178"/>
    </row>
    <row r="30" spans="1:34" ht="100.05" customHeight="1" x14ac:dyDescent="0.25">
      <c r="A30" s="31">
        <v>18</v>
      </c>
      <c r="B30" s="74" t="s">
        <v>301</v>
      </c>
      <c r="C30" s="25"/>
      <c r="D30" s="25" t="s">
        <v>662</v>
      </c>
      <c r="E30" s="25"/>
      <c r="F30" s="25"/>
      <c r="G30" s="25"/>
      <c r="H30" s="31"/>
      <c r="I30" s="31">
        <v>667</v>
      </c>
      <c r="J30" s="31">
        <v>10</v>
      </c>
      <c r="K30" s="31">
        <v>7</v>
      </c>
      <c r="L30" s="31" t="s">
        <v>687</v>
      </c>
      <c r="M30" s="31" t="s">
        <v>687</v>
      </c>
      <c r="N30" s="31" t="s">
        <v>687</v>
      </c>
      <c r="O30" s="31" t="s">
        <v>687</v>
      </c>
      <c r="P30" s="31" t="s">
        <v>687</v>
      </c>
      <c r="Q30" s="31" t="s">
        <v>687</v>
      </c>
      <c r="R30" s="31" t="s">
        <v>687</v>
      </c>
      <c r="S30" s="31" t="s">
        <v>687</v>
      </c>
      <c r="T30" s="31" t="s">
        <v>687</v>
      </c>
      <c r="U30" s="80">
        <v>44763</v>
      </c>
      <c r="V30" s="32" t="s">
        <v>722</v>
      </c>
      <c r="W30" s="32">
        <v>9</v>
      </c>
      <c r="X30" s="31">
        <v>9.5</v>
      </c>
      <c r="Y30" s="31">
        <v>3.5</v>
      </c>
      <c r="Z30" s="31">
        <v>7.5</v>
      </c>
      <c r="AA30" s="31">
        <v>22</v>
      </c>
      <c r="AB30" s="31">
        <v>3</v>
      </c>
      <c r="AC30" s="31">
        <v>8</v>
      </c>
      <c r="AD30" s="31">
        <v>5</v>
      </c>
      <c r="AE30" s="31">
        <v>9</v>
      </c>
      <c r="AF30" s="31">
        <v>76.5</v>
      </c>
      <c r="AG30" s="32" t="s">
        <v>723</v>
      </c>
      <c r="AH30" s="31" t="e">
        <f ca="1">_xlfn.DISPIMG("ID_140F498EDBFA4C2C9C2AA5C3E326A12B",1)</f>
        <v>#NAME?</v>
      </c>
    </row>
    <row r="31" spans="1:34" ht="100.05" customHeight="1" x14ac:dyDescent="0.25">
      <c r="A31" s="176">
        <v>19</v>
      </c>
      <c r="B31" s="179" t="s">
        <v>212</v>
      </c>
      <c r="C31" s="25" t="s">
        <v>661</v>
      </c>
      <c r="D31" s="25"/>
      <c r="E31" s="25"/>
      <c r="F31" s="25"/>
      <c r="G31" s="25"/>
      <c r="H31" s="31"/>
      <c r="I31" s="176">
        <v>4000</v>
      </c>
      <c r="J31" s="176">
        <v>40</v>
      </c>
      <c r="K31" s="176">
        <v>27</v>
      </c>
      <c r="L31" s="31" t="s">
        <v>687</v>
      </c>
      <c r="M31" s="31" t="s">
        <v>687</v>
      </c>
      <c r="N31" s="31" t="s">
        <v>687</v>
      </c>
      <c r="O31" s="31" t="s">
        <v>687</v>
      </c>
      <c r="P31" s="31" t="s">
        <v>687</v>
      </c>
      <c r="Q31" s="31" t="s">
        <v>687</v>
      </c>
      <c r="R31" s="31" t="s">
        <v>687</v>
      </c>
      <c r="S31" s="31" t="s">
        <v>687</v>
      </c>
      <c r="T31" s="31" t="s">
        <v>687</v>
      </c>
      <c r="U31" s="192">
        <v>44755</v>
      </c>
      <c r="V31" s="32" t="s">
        <v>724</v>
      </c>
      <c r="W31" s="32">
        <v>8</v>
      </c>
      <c r="X31" s="58">
        <v>7.5</v>
      </c>
      <c r="Y31" s="58">
        <v>4</v>
      </c>
      <c r="Z31" s="58">
        <v>10</v>
      </c>
      <c r="AA31" s="58">
        <v>20.5</v>
      </c>
      <c r="AB31" s="58">
        <v>6</v>
      </c>
      <c r="AC31" s="58">
        <v>6</v>
      </c>
      <c r="AD31" s="58">
        <v>5</v>
      </c>
      <c r="AE31" s="58">
        <v>10</v>
      </c>
      <c r="AF31" s="31">
        <f t="shared" ref="AF31:AF36" si="2">SUM(W31:AE31)</f>
        <v>77</v>
      </c>
      <c r="AG31" s="3" t="s">
        <v>725</v>
      </c>
      <c r="AH31" s="205" t="e">
        <f ca="1">_xlfn.DISPIMG("ID_8E231BBC7D034D7FAF03AD6E1ADE1579",1)</f>
        <v>#NAME?</v>
      </c>
    </row>
    <row r="32" spans="1:34" ht="100.05" customHeight="1" x14ac:dyDescent="0.25">
      <c r="A32" s="177"/>
      <c r="B32" s="180"/>
      <c r="C32" s="25"/>
      <c r="D32" s="25" t="s">
        <v>662</v>
      </c>
      <c r="E32" s="25"/>
      <c r="F32" s="25"/>
      <c r="G32" s="25"/>
      <c r="H32" s="31"/>
      <c r="I32" s="177"/>
      <c r="J32" s="177"/>
      <c r="K32" s="177"/>
      <c r="L32" s="31" t="s">
        <v>687</v>
      </c>
      <c r="M32" s="31" t="s">
        <v>687</v>
      </c>
      <c r="N32" s="31" t="s">
        <v>687</v>
      </c>
      <c r="O32" s="31" t="s">
        <v>687</v>
      </c>
      <c r="P32" s="31" t="s">
        <v>687</v>
      </c>
      <c r="Q32" s="31" t="s">
        <v>687</v>
      </c>
      <c r="R32" s="31" t="s">
        <v>687</v>
      </c>
      <c r="S32" s="31" t="s">
        <v>687</v>
      </c>
      <c r="T32" s="31" t="s">
        <v>687</v>
      </c>
      <c r="U32" s="194"/>
      <c r="V32" s="182" t="s">
        <v>695</v>
      </c>
      <c r="W32" s="32">
        <v>9</v>
      </c>
      <c r="X32" s="31">
        <v>8.5</v>
      </c>
      <c r="Y32" s="31">
        <v>3.5</v>
      </c>
      <c r="Z32" s="31">
        <v>6.5</v>
      </c>
      <c r="AA32" s="31">
        <v>20</v>
      </c>
      <c r="AB32" s="31">
        <v>7</v>
      </c>
      <c r="AC32" s="31">
        <v>7</v>
      </c>
      <c r="AD32" s="31">
        <v>5</v>
      </c>
      <c r="AE32" s="31">
        <v>10</v>
      </c>
      <c r="AF32" s="31">
        <f t="shared" si="2"/>
        <v>76.5</v>
      </c>
      <c r="AG32" s="202" t="s">
        <v>726</v>
      </c>
      <c r="AH32" s="206"/>
    </row>
    <row r="33" spans="1:34" ht="100.05" customHeight="1" x14ac:dyDescent="0.25">
      <c r="A33" s="178"/>
      <c r="B33" s="181"/>
      <c r="C33" s="25"/>
      <c r="D33" s="25"/>
      <c r="E33" s="25" t="s">
        <v>663</v>
      </c>
      <c r="F33" s="25"/>
      <c r="G33" s="25"/>
      <c r="H33" s="31"/>
      <c r="I33" s="178"/>
      <c r="J33" s="178"/>
      <c r="K33" s="178"/>
      <c r="L33" s="31" t="s">
        <v>687</v>
      </c>
      <c r="M33" s="31" t="s">
        <v>687</v>
      </c>
      <c r="N33" s="31" t="s">
        <v>687</v>
      </c>
      <c r="O33" s="31" t="s">
        <v>687</v>
      </c>
      <c r="P33" s="31" t="s">
        <v>687</v>
      </c>
      <c r="Q33" s="31" t="s">
        <v>687</v>
      </c>
      <c r="R33" s="31" t="s">
        <v>687</v>
      </c>
      <c r="S33" s="31" t="s">
        <v>687</v>
      </c>
      <c r="T33" s="31" t="s">
        <v>687</v>
      </c>
      <c r="U33" s="193"/>
      <c r="V33" s="183"/>
      <c r="W33" s="32">
        <v>9</v>
      </c>
      <c r="X33" s="31">
        <v>8.5</v>
      </c>
      <c r="Y33" s="31">
        <v>3.5</v>
      </c>
      <c r="Z33" s="31">
        <v>6.5</v>
      </c>
      <c r="AA33" s="31">
        <v>20</v>
      </c>
      <c r="AB33" s="31">
        <v>7</v>
      </c>
      <c r="AC33" s="31">
        <v>7</v>
      </c>
      <c r="AD33" s="31">
        <v>5</v>
      </c>
      <c r="AE33" s="31">
        <v>10</v>
      </c>
      <c r="AF33" s="31">
        <f t="shared" si="2"/>
        <v>76.5</v>
      </c>
      <c r="AG33" s="203"/>
      <c r="AH33" s="207"/>
    </row>
    <row r="34" spans="1:34" ht="100.05" customHeight="1" x14ac:dyDescent="0.25">
      <c r="A34" s="31">
        <v>20</v>
      </c>
      <c r="B34" s="77" t="s">
        <v>727</v>
      </c>
      <c r="C34" s="25"/>
      <c r="D34" s="25"/>
      <c r="E34" s="25" t="s">
        <v>663</v>
      </c>
      <c r="F34" s="25"/>
      <c r="G34" s="25"/>
      <c r="H34" s="31"/>
      <c r="I34" s="31">
        <v>320</v>
      </c>
      <c r="J34" s="31">
        <v>15</v>
      </c>
      <c r="K34" s="31">
        <v>7</v>
      </c>
      <c r="L34" s="31" t="s">
        <v>687</v>
      </c>
      <c r="M34" s="31" t="s">
        <v>687</v>
      </c>
      <c r="N34" s="31" t="s">
        <v>687</v>
      </c>
      <c r="O34" s="31" t="s">
        <v>687</v>
      </c>
      <c r="P34" s="31" t="s">
        <v>687</v>
      </c>
      <c r="Q34" s="31" t="s">
        <v>687</v>
      </c>
      <c r="R34" s="31" t="s">
        <v>687</v>
      </c>
      <c r="S34" s="31" t="s">
        <v>687</v>
      </c>
      <c r="T34" s="31" t="s">
        <v>687</v>
      </c>
      <c r="U34" s="80">
        <v>44762</v>
      </c>
      <c r="V34" s="32" t="s">
        <v>728</v>
      </c>
      <c r="W34" s="32">
        <v>7.5</v>
      </c>
      <c r="X34" s="31">
        <v>8</v>
      </c>
      <c r="Y34" s="31">
        <v>4</v>
      </c>
      <c r="Z34" s="31">
        <v>9</v>
      </c>
      <c r="AA34" s="31">
        <v>26</v>
      </c>
      <c r="AB34" s="31">
        <v>5</v>
      </c>
      <c r="AC34" s="31">
        <v>9.5</v>
      </c>
      <c r="AD34" s="31">
        <v>5</v>
      </c>
      <c r="AE34" s="31">
        <v>10</v>
      </c>
      <c r="AF34" s="31">
        <f t="shared" si="2"/>
        <v>84</v>
      </c>
      <c r="AG34" s="3" t="s">
        <v>729</v>
      </c>
      <c r="AH34" s="7" t="e">
        <f ca="1">_xlfn.DISPIMG("ID_5859B8BD79F24844A483F82D85A95623",1)</f>
        <v>#NAME?</v>
      </c>
    </row>
    <row r="35" spans="1:34" ht="100.05" customHeight="1" x14ac:dyDescent="0.25">
      <c r="A35" s="176">
        <v>21</v>
      </c>
      <c r="B35" s="182" t="s">
        <v>405</v>
      </c>
      <c r="C35" s="25"/>
      <c r="D35" s="25" t="s">
        <v>662</v>
      </c>
      <c r="E35" s="25"/>
      <c r="F35" s="25"/>
      <c r="G35" s="25"/>
      <c r="H35" s="31"/>
      <c r="I35" s="176">
        <v>1100</v>
      </c>
      <c r="J35" s="176">
        <v>26</v>
      </c>
      <c r="K35" s="176">
        <v>17</v>
      </c>
      <c r="L35" s="31" t="s">
        <v>687</v>
      </c>
      <c r="M35" s="31" t="s">
        <v>687</v>
      </c>
      <c r="N35" s="31" t="s">
        <v>687</v>
      </c>
      <c r="O35" s="32" t="s">
        <v>687</v>
      </c>
      <c r="P35" s="31" t="s">
        <v>687</v>
      </c>
      <c r="Q35" s="32" t="s">
        <v>687</v>
      </c>
      <c r="R35" s="31" t="s">
        <v>687</v>
      </c>
      <c r="S35" s="31" t="s">
        <v>687</v>
      </c>
      <c r="T35" s="31" t="s">
        <v>687</v>
      </c>
      <c r="U35" s="192">
        <v>44778</v>
      </c>
      <c r="V35" s="182" t="s">
        <v>699</v>
      </c>
      <c r="W35" s="32">
        <v>9</v>
      </c>
      <c r="X35" s="32">
        <v>8</v>
      </c>
      <c r="Y35" s="32">
        <v>4</v>
      </c>
      <c r="Z35" s="32">
        <v>8</v>
      </c>
      <c r="AA35" s="32">
        <v>26</v>
      </c>
      <c r="AB35" s="32">
        <v>4</v>
      </c>
      <c r="AC35" s="32">
        <v>8</v>
      </c>
      <c r="AD35" s="32">
        <v>5</v>
      </c>
      <c r="AE35" s="32">
        <v>10</v>
      </c>
      <c r="AF35" s="32">
        <f t="shared" si="2"/>
        <v>82</v>
      </c>
      <c r="AG35" s="182" t="s">
        <v>730</v>
      </c>
      <c r="AH35" s="176" t="e">
        <f ca="1">_xlfn.DISPIMG("ID_D26F5046CE954D8BA9C19E474D085111",1)</f>
        <v>#NAME?</v>
      </c>
    </row>
    <row r="36" spans="1:34" ht="89.1" customHeight="1" x14ac:dyDescent="0.25">
      <c r="A36" s="178"/>
      <c r="B36" s="183"/>
      <c r="C36" s="25"/>
      <c r="D36" s="25"/>
      <c r="E36" s="25" t="s">
        <v>663</v>
      </c>
      <c r="F36" s="25"/>
      <c r="G36" s="25"/>
      <c r="H36" s="31"/>
      <c r="I36" s="178"/>
      <c r="J36" s="178"/>
      <c r="K36" s="178"/>
      <c r="L36" s="31" t="s">
        <v>687</v>
      </c>
      <c r="M36" s="31" t="s">
        <v>687</v>
      </c>
      <c r="N36" s="31" t="s">
        <v>687</v>
      </c>
      <c r="O36" s="32" t="s">
        <v>687</v>
      </c>
      <c r="P36" s="31" t="s">
        <v>687</v>
      </c>
      <c r="Q36" s="32" t="s">
        <v>687</v>
      </c>
      <c r="R36" s="31" t="s">
        <v>687</v>
      </c>
      <c r="S36" s="31" t="s">
        <v>687</v>
      </c>
      <c r="T36" s="31" t="s">
        <v>687</v>
      </c>
      <c r="U36" s="193"/>
      <c r="V36" s="183"/>
      <c r="W36" s="31">
        <v>9</v>
      </c>
      <c r="X36" s="31">
        <v>8</v>
      </c>
      <c r="Y36" s="31">
        <v>5</v>
      </c>
      <c r="Z36" s="31">
        <v>8</v>
      </c>
      <c r="AA36" s="31">
        <v>26</v>
      </c>
      <c r="AB36" s="31">
        <v>4</v>
      </c>
      <c r="AC36" s="31">
        <v>8</v>
      </c>
      <c r="AD36" s="31">
        <v>5</v>
      </c>
      <c r="AE36" s="31">
        <v>10</v>
      </c>
      <c r="AF36" s="31">
        <f t="shared" si="2"/>
        <v>83</v>
      </c>
      <c r="AG36" s="183"/>
      <c r="AH36" s="178"/>
    </row>
    <row r="37" spans="1:34" ht="21.75" customHeight="1" x14ac:dyDescent="0.25">
      <c r="A37" s="175" t="s">
        <v>731</v>
      </c>
      <c r="B37" s="175"/>
      <c r="C37" s="25">
        <v>2</v>
      </c>
      <c r="D37" s="25">
        <v>10</v>
      </c>
      <c r="E37" s="25">
        <v>17</v>
      </c>
      <c r="F37" s="25">
        <v>3</v>
      </c>
      <c r="G37" s="25">
        <v>3</v>
      </c>
      <c r="H37" s="25">
        <v>1</v>
      </c>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row>
  </sheetData>
  <sheetProtection formatCells="0" insertHyperlinks="0" autoFilter="0"/>
  <mergeCells count="113">
    <mergeCell ref="A1:AH2"/>
    <mergeCell ref="AH3:AH5"/>
    <mergeCell ref="AH6:AH9"/>
    <mergeCell ref="AH10:AH11"/>
    <mergeCell ref="AH14:AH15"/>
    <mergeCell ref="AH25:AH26"/>
    <mergeCell ref="AH28:AH29"/>
    <mergeCell ref="AH31:AH33"/>
    <mergeCell ref="AH35:AH36"/>
    <mergeCell ref="J3:K4"/>
    <mergeCell ref="AF3:AF5"/>
    <mergeCell ref="AG3:AG5"/>
    <mergeCell ref="AG6:AG9"/>
    <mergeCell ref="AG10:AG11"/>
    <mergeCell ref="AG14:AG15"/>
    <mergeCell ref="AG25:AG26"/>
    <mergeCell ref="AG28:AG29"/>
    <mergeCell ref="AG32:AG33"/>
    <mergeCell ref="AG35:AG36"/>
    <mergeCell ref="W4:W5"/>
    <mergeCell ref="X4:X5"/>
    <mergeCell ref="Y4:Y5"/>
    <mergeCell ref="Z4:Z5"/>
    <mergeCell ref="AA4:AA5"/>
    <mergeCell ref="AB4:AB5"/>
    <mergeCell ref="AC4:AC5"/>
    <mergeCell ref="AD4:AD5"/>
    <mergeCell ref="AE4:AE5"/>
    <mergeCell ref="U3:U5"/>
    <mergeCell ref="U6:U8"/>
    <mergeCell ref="U10:U11"/>
    <mergeCell ref="U14:U15"/>
    <mergeCell ref="U25:U26"/>
    <mergeCell ref="U28:U29"/>
    <mergeCell ref="U31:U33"/>
    <mergeCell ref="U35:U36"/>
    <mergeCell ref="V3:V5"/>
    <mergeCell ref="V6:V7"/>
    <mergeCell ref="V14:V15"/>
    <mergeCell ref="V25:V26"/>
    <mergeCell ref="V28:V29"/>
    <mergeCell ref="V32:V33"/>
    <mergeCell ref="V35:V36"/>
    <mergeCell ref="R4:R5"/>
    <mergeCell ref="R6:R9"/>
    <mergeCell ref="R14:R15"/>
    <mergeCell ref="S4:S5"/>
    <mergeCell ref="S6:S9"/>
    <mergeCell ref="S14:S15"/>
    <mergeCell ref="T4:T5"/>
    <mergeCell ref="T6:T9"/>
    <mergeCell ref="T14:T15"/>
    <mergeCell ref="O4:O5"/>
    <mergeCell ref="O6:O9"/>
    <mergeCell ref="O14:O15"/>
    <mergeCell ref="P4:P5"/>
    <mergeCell ref="P6:P9"/>
    <mergeCell ref="P14:P15"/>
    <mergeCell ref="Q4:Q5"/>
    <mergeCell ref="Q6:Q9"/>
    <mergeCell ref="Q14:Q15"/>
    <mergeCell ref="L4:L5"/>
    <mergeCell ref="L6:L9"/>
    <mergeCell ref="L14:L15"/>
    <mergeCell ref="M4:M5"/>
    <mergeCell ref="M6:M9"/>
    <mergeCell ref="M14:M15"/>
    <mergeCell ref="N4:N5"/>
    <mergeCell ref="N6:N9"/>
    <mergeCell ref="N14:N15"/>
    <mergeCell ref="J6:J9"/>
    <mergeCell ref="J10:J11"/>
    <mergeCell ref="J14:J15"/>
    <mergeCell ref="J31:J33"/>
    <mergeCell ref="J35:J36"/>
    <mergeCell ref="K6:K9"/>
    <mergeCell ref="K10:K11"/>
    <mergeCell ref="K14:K15"/>
    <mergeCell ref="K31:K33"/>
    <mergeCell ref="K35:K36"/>
    <mergeCell ref="F4:F5"/>
    <mergeCell ref="G4:G5"/>
    <mergeCell ref="H4:H5"/>
    <mergeCell ref="I3:I5"/>
    <mergeCell ref="I6:I9"/>
    <mergeCell ref="I10:I11"/>
    <mergeCell ref="I14:I15"/>
    <mergeCell ref="I31:I33"/>
    <mergeCell ref="I35:I36"/>
    <mergeCell ref="C3:G3"/>
    <mergeCell ref="L3:T3"/>
    <mergeCell ref="W3:AE3"/>
    <mergeCell ref="A37:B37"/>
    <mergeCell ref="I37:AH37"/>
    <mergeCell ref="A3:A5"/>
    <mergeCell ref="A6:A9"/>
    <mergeCell ref="A10:A11"/>
    <mergeCell ref="A14:A15"/>
    <mergeCell ref="A25:A26"/>
    <mergeCell ref="A28:A29"/>
    <mergeCell ref="A31:A33"/>
    <mergeCell ref="A35:A36"/>
    <mergeCell ref="B3:B5"/>
    <mergeCell ref="B6:B9"/>
    <mergeCell ref="B10:B11"/>
    <mergeCell ref="B14:B15"/>
    <mergeCell ref="B25:B26"/>
    <mergeCell ref="B28:B29"/>
    <mergeCell ref="B31:B33"/>
    <mergeCell ref="B35:B36"/>
    <mergeCell ref="C4:C5"/>
    <mergeCell ref="D4:D5"/>
    <mergeCell ref="E4:E5"/>
  </mergeCells>
  <phoneticPr fontId="30" type="noConversion"/>
  <pageMargins left="0.75" right="0.75" top="1" bottom="1" header="0.5" footer="0.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56"/>
  <sheetViews>
    <sheetView topLeftCell="E16" workbookViewId="0">
      <selection activeCell="R12" sqref="R12"/>
    </sheetView>
  </sheetViews>
  <sheetFormatPr defaultColWidth="9" defaultRowHeight="14.4" x14ac:dyDescent="0.25"/>
  <cols>
    <col min="1" max="1" width="5.33203125" style="53" customWidth="1"/>
    <col min="2" max="2" width="11.44140625" customWidth="1"/>
    <col min="3" max="3" width="13.77734375" style="53" customWidth="1"/>
    <col min="4" max="4" width="13.21875" style="53" customWidth="1"/>
    <col min="5" max="5" width="90" style="54" customWidth="1"/>
    <col min="6" max="6" width="25.33203125" customWidth="1"/>
  </cols>
  <sheetData>
    <row r="1" spans="1:9" ht="63" customHeight="1" x14ac:dyDescent="0.25">
      <c r="A1" s="209" t="s">
        <v>732</v>
      </c>
      <c r="B1" s="209"/>
      <c r="C1" s="209"/>
      <c r="D1" s="209"/>
      <c r="E1" s="210"/>
      <c r="F1" s="209"/>
      <c r="G1" s="55"/>
      <c r="H1" s="55"/>
      <c r="I1" s="55"/>
    </row>
    <row r="2" spans="1:9" ht="32.25" customHeight="1" x14ac:dyDescent="0.25">
      <c r="A2" s="56" t="s">
        <v>2</v>
      </c>
      <c r="B2" s="56" t="s">
        <v>733</v>
      </c>
      <c r="C2" s="56" t="s">
        <v>734</v>
      </c>
      <c r="D2" s="57" t="s">
        <v>735</v>
      </c>
      <c r="E2" s="57" t="s">
        <v>736</v>
      </c>
      <c r="F2" s="56" t="s">
        <v>12</v>
      </c>
      <c r="G2" s="55"/>
      <c r="H2" s="55"/>
      <c r="I2" s="55"/>
    </row>
    <row r="3" spans="1:9" ht="24" customHeight="1" x14ac:dyDescent="0.25">
      <c r="A3" s="211">
        <v>1</v>
      </c>
      <c r="B3" s="215">
        <v>44844</v>
      </c>
      <c r="C3" s="59" t="s">
        <v>737</v>
      </c>
      <c r="D3" s="59" t="s">
        <v>738</v>
      </c>
      <c r="E3" s="60" t="s">
        <v>739</v>
      </c>
      <c r="F3" s="59"/>
      <c r="G3" s="55"/>
      <c r="H3" s="55"/>
      <c r="I3" s="55"/>
    </row>
    <row r="4" spans="1:9" ht="24" customHeight="1" x14ac:dyDescent="0.25">
      <c r="A4" s="211"/>
      <c r="B4" s="215"/>
      <c r="C4" s="58" t="s">
        <v>740</v>
      </c>
      <c r="D4" s="59">
        <v>3</v>
      </c>
      <c r="E4" s="60" t="s">
        <v>741</v>
      </c>
      <c r="F4" s="61"/>
    </row>
    <row r="5" spans="1:9" ht="24" customHeight="1" x14ac:dyDescent="0.25">
      <c r="A5" s="211"/>
      <c r="B5" s="215"/>
      <c r="C5" s="59" t="s">
        <v>742</v>
      </c>
      <c r="D5" s="5">
        <v>20</v>
      </c>
      <c r="E5" s="60" t="s">
        <v>743</v>
      </c>
      <c r="F5" s="61"/>
    </row>
    <row r="6" spans="1:9" ht="24" customHeight="1" x14ac:dyDescent="0.25">
      <c r="A6" s="211"/>
      <c r="B6" s="215"/>
      <c r="C6" s="59" t="s">
        <v>744</v>
      </c>
      <c r="D6" s="5">
        <v>0</v>
      </c>
      <c r="E6" s="62"/>
      <c r="F6" s="63" t="s">
        <v>745</v>
      </c>
    </row>
    <row r="7" spans="1:9" ht="24" customHeight="1" x14ac:dyDescent="0.25">
      <c r="A7" s="211"/>
      <c r="B7" s="215"/>
      <c r="C7" s="59" t="s">
        <v>746</v>
      </c>
      <c r="D7" s="5">
        <v>9</v>
      </c>
      <c r="E7" s="60" t="s">
        <v>747</v>
      </c>
      <c r="F7" s="61"/>
    </row>
    <row r="8" spans="1:9" ht="24" customHeight="1" x14ac:dyDescent="0.25">
      <c r="A8" s="211"/>
      <c r="B8" s="215"/>
      <c r="C8" s="59" t="s">
        <v>748</v>
      </c>
      <c r="D8" s="5">
        <v>3</v>
      </c>
      <c r="E8" s="60" t="s">
        <v>749</v>
      </c>
      <c r="F8" s="61"/>
    </row>
    <row r="9" spans="1:9" ht="24" customHeight="1" x14ac:dyDescent="0.25">
      <c r="A9" s="211"/>
      <c r="B9" s="215"/>
      <c r="C9" s="59" t="s">
        <v>750</v>
      </c>
      <c r="D9" s="5">
        <v>3</v>
      </c>
      <c r="E9" s="60" t="s">
        <v>751</v>
      </c>
      <c r="F9" s="61"/>
    </row>
    <row r="10" spans="1:9" ht="24" customHeight="1" x14ac:dyDescent="0.25">
      <c r="A10" s="211"/>
      <c r="B10" s="215"/>
      <c r="C10" s="59" t="s">
        <v>752</v>
      </c>
      <c r="D10" s="5">
        <v>1</v>
      </c>
      <c r="E10" s="60" t="s">
        <v>751</v>
      </c>
      <c r="F10" s="61"/>
    </row>
    <row r="11" spans="1:9" ht="24" customHeight="1" x14ac:dyDescent="0.25">
      <c r="A11" s="211"/>
      <c r="B11" s="215"/>
      <c r="C11" s="59" t="s">
        <v>753</v>
      </c>
      <c r="D11" s="5">
        <v>3</v>
      </c>
      <c r="E11" s="60" t="s">
        <v>751</v>
      </c>
      <c r="F11" s="61"/>
    </row>
    <row r="12" spans="1:9" ht="24" customHeight="1" x14ac:dyDescent="0.25">
      <c r="A12" s="211"/>
      <c r="B12" s="215"/>
      <c r="C12" s="59" t="s">
        <v>754</v>
      </c>
      <c r="D12" s="5">
        <v>4</v>
      </c>
      <c r="E12" s="60" t="s">
        <v>755</v>
      </c>
      <c r="F12" s="61"/>
    </row>
    <row r="13" spans="1:9" ht="24" customHeight="1" x14ac:dyDescent="0.25">
      <c r="A13" s="212"/>
      <c r="B13" s="216"/>
      <c r="C13" s="64" t="s">
        <v>756</v>
      </c>
      <c r="D13" s="65">
        <v>0</v>
      </c>
      <c r="E13" s="60" t="s">
        <v>757</v>
      </c>
      <c r="F13" s="66"/>
    </row>
    <row r="14" spans="1:9" ht="24" customHeight="1" x14ac:dyDescent="0.25">
      <c r="A14" s="211">
        <v>2</v>
      </c>
      <c r="B14" s="215">
        <v>44845</v>
      </c>
      <c r="C14" s="59" t="s">
        <v>737</v>
      </c>
      <c r="D14" s="5">
        <v>2</v>
      </c>
      <c r="E14" s="60" t="s">
        <v>758</v>
      </c>
      <c r="F14" s="63" t="s">
        <v>759</v>
      </c>
    </row>
    <row r="15" spans="1:9" ht="24" customHeight="1" x14ac:dyDescent="0.25">
      <c r="A15" s="211"/>
      <c r="B15" s="215"/>
      <c r="C15" s="58" t="s">
        <v>740</v>
      </c>
      <c r="D15" s="5">
        <v>7</v>
      </c>
      <c r="E15" s="60" t="s">
        <v>760</v>
      </c>
      <c r="F15" s="61"/>
    </row>
    <row r="16" spans="1:9" ht="24" customHeight="1" x14ac:dyDescent="0.25">
      <c r="A16" s="211"/>
      <c r="B16" s="215"/>
      <c r="C16" s="59" t="s">
        <v>742</v>
      </c>
      <c r="D16" s="5">
        <v>0</v>
      </c>
      <c r="E16" s="62"/>
      <c r="F16" s="61"/>
    </row>
    <row r="17" spans="1:6" ht="24" customHeight="1" x14ac:dyDescent="0.25">
      <c r="A17" s="211"/>
      <c r="B17" s="215"/>
      <c r="C17" s="59" t="s">
        <v>744</v>
      </c>
      <c r="D17" s="5">
        <v>0</v>
      </c>
      <c r="E17" s="60" t="s">
        <v>761</v>
      </c>
      <c r="F17" s="61"/>
    </row>
    <row r="18" spans="1:6" ht="24" customHeight="1" x14ac:dyDescent="0.25">
      <c r="A18" s="211"/>
      <c r="B18" s="215"/>
      <c r="C18" s="59" t="s">
        <v>746</v>
      </c>
      <c r="D18" s="5">
        <v>7</v>
      </c>
      <c r="E18" s="60" t="s">
        <v>762</v>
      </c>
      <c r="F18" s="61"/>
    </row>
    <row r="19" spans="1:6" ht="24" customHeight="1" x14ac:dyDescent="0.25">
      <c r="A19" s="211"/>
      <c r="B19" s="215"/>
      <c r="C19" s="59" t="s">
        <v>748</v>
      </c>
      <c r="D19" s="5">
        <v>3</v>
      </c>
      <c r="E19" s="67" t="s">
        <v>763</v>
      </c>
      <c r="F19" s="61"/>
    </row>
    <row r="20" spans="1:6" ht="24" customHeight="1" x14ac:dyDescent="0.25">
      <c r="A20" s="211"/>
      <c r="B20" s="215"/>
      <c r="C20" s="59" t="s">
        <v>750</v>
      </c>
      <c r="D20" s="5">
        <v>3</v>
      </c>
      <c r="E20" s="60" t="s">
        <v>764</v>
      </c>
      <c r="F20" s="61"/>
    </row>
    <row r="21" spans="1:6" ht="24" customHeight="1" x14ac:dyDescent="0.25">
      <c r="A21" s="211"/>
      <c r="B21" s="215"/>
      <c r="C21" s="59" t="s">
        <v>752</v>
      </c>
      <c r="D21" s="5">
        <v>1</v>
      </c>
      <c r="E21" s="60" t="s">
        <v>765</v>
      </c>
      <c r="F21" s="61"/>
    </row>
    <row r="22" spans="1:6" ht="24" customHeight="1" x14ac:dyDescent="0.25">
      <c r="A22" s="211"/>
      <c r="B22" s="215"/>
      <c r="C22" s="59" t="s">
        <v>753</v>
      </c>
      <c r="D22" s="5">
        <v>3</v>
      </c>
      <c r="E22" s="60" t="s">
        <v>766</v>
      </c>
      <c r="F22" s="61"/>
    </row>
    <row r="23" spans="1:6" ht="24" customHeight="1" x14ac:dyDescent="0.25">
      <c r="A23" s="211"/>
      <c r="B23" s="215"/>
      <c r="C23" s="59" t="s">
        <v>754</v>
      </c>
      <c r="D23" s="5">
        <v>3</v>
      </c>
      <c r="E23" s="60" t="s">
        <v>767</v>
      </c>
      <c r="F23" s="61"/>
    </row>
    <row r="24" spans="1:6" ht="24" customHeight="1" x14ac:dyDescent="0.25">
      <c r="A24" s="211"/>
      <c r="B24" s="215"/>
      <c r="C24" s="59" t="s">
        <v>756</v>
      </c>
      <c r="D24" s="5">
        <v>0</v>
      </c>
      <c r="E24" s="60" t="s">
        <v>757</v>
      </c>
      <c r="F24" s="61"/>
    </row>
    <row r="25" spans="1:6" ht="24" customHeight="1" x14ac:dyDescent="0.25">
      <c r="A25" s="213">
        <v>3</v>
      </c>
      <c r="B25" s="217">
        <v>44846</v>
      </c>
      <c r="C25" s="59" t="s">
        <v>737</v>
      </c>
      <c r="D25" s="5">
        <v>3</v>
      </c>
      <c r="E25" s="60" t="s">
        <v>768</v>
      </c>
      <c r="F25" s="61"/>
    </row>
    <row r="26" spans="1:6" ht="24" customHeight="1" x14ac:dyDescent="0.25">
      <c r="A26" s="213"/>
      <c r="B26" s="213"/>
      <c r="C26" s="58" t="s">
        <v>740</v>
      </c>
      <c r="D26" s="5">
        <v>8</v>
      </c>
      <c r="E26" s="60" t="s">
        <v>769</v>
      </c>
      <c r="F26" s="61"/>
    </row>
    <row r="27" spans="1:6" ht="24" customHeight="1" x14ac:dyDescent="0.25">
      <c r="A27" s="213"/>
      <c r="B27" s="213"/>
      <c r="C27" s="59" t="s">
        <v>742</v>
      </c>
      <c r="D27" s="5">
        <v>6</v>
      </c>
      <c r="E27" s="60" t="s">
        <v>768</v>
      </c>
      <c r="F27" s="61"/>
    </row>
    <row r="28" spans="1:6" ht="24" customHeight="1" x14ac:dyDescent="0.25">
      <c r="A28" s="213"/>
      <c r="B28" s="213"/>
      <c r="C28" s="59" t="s">
        <v>744</v>
      </c>
      <c r="D28" s="5">
        <v>2</v>
      </c>
      <c r="E28" s="60" t="s">
        <v>770</v>
      </c>
      <c r="F28" s="61"/>
    </row>
    <row r="29" spans="1:6" ht="24" customHeight="1" x14ac:dyDescent="0.25">
      <c r="A29" s="213"/>
      <c r="B29" s="213"/>
      <c r="C29" s="59" t="s">
        <v>746</v>
      </c>
      <c r="D29" s="5">
        <v>6</v>
      </c>
      <c r="E29" s="60" t="s">
        <v>771</v>
      </c>
      <c r="F29" s="61"/>
    </row>
    <row r="30" spans="1:6" ht="24" customHeight="1" x14ac:dyDescent="0.25">
      <c r="A30" s="213"/>
      <c r="B30" s="213"/>
      <c r="C30" s="59" t="s">
        <v>748</v>
      </c>
      <c r="D30" s="5">
        <v>3</v>
      </c>
      <c r="E30" s="60" t="s">
        <v>771</v>
      </c>
      <c r="F30" s="61"/>
    </row>
    <row r="31" spans="1:6" ht="24" customHeight="1" x14ac:dyDescent="0.25">
      <c r="A31" s="213"/>
      <c r="B31" s="213"/>
      <c r="C31" s="59" t="s">
        <v>750</v>
      </c>
      <c r="D31" s="5">
        <v>2</v>
      </c>
      <c r="E31" s="60" t="s">
        <v>771</v>
      </c>
      <c r="F31" s="61"/>
    </row>
    <row r="32" spans="1:6" ht="24" customHeight="1" x14ac:dyDescent="0.25">
      <c r="A32" s="213"/>
      <c r="B32" s="213"/>
      <c r="C32" s="59" t="s">
        <v>752</v>
      </c>
      <c r="D32" s="5">
        <v>1</v>
      </c>
      <c r="E32" s="60" t="s">
        <v>771</v>
      </c>
      <c r="F32" s="61"/>
    </row>
    <row r="33" spans="1:6" ht="24" customHeight="1" x14ac:dyDescent="0.25">
      <c r="A33" s="213"/>
      <c r="B33" s="213"/>
      <c r="C33" s="59" t="s">
        <v>753</v>
      </c>
      <c r="D33" s="5">
        <v>0</v>
      </c>
      <c r="E33" s="62"/>
      <c r="F33" s="61"/>
    </row>
    <row r="34" spans="1:6" ht="24" customHeight="1" x14ac:dyDescent="0.25">
      <c r="A34" s="213"/>
      <c r="B34" s="213"/>
      <c r="C34" s="59" t="s">
        <v>754</v>
      </c>
      <c r="D34" s="5">
        <v>0</v>
      </c>
      <c r="E34" s="60" t="s">
        <v>772</v>
      </c>
      <c r="F34" s="61"/>
    </row>
    <row r="35" spans="1:6" ht="24" customHeight="1" x14ac:dyDescent="0.25">
      <c r="A35" s="213"/>
      <c r="B35" s="213"/>
      <c r="C35" s="59" t="s">
        <v>756</v>
      </c>
      <c r="D35" s="5">
        <v>0</v>
      </c>
      <c r="E35" s="60" t="s">
        <v>773</v>
      </c>
      <c r="F35" s="61"/>
    </row>
    <row r="36" spans="1:6" ht="53.25" customHeight="1" x14ac:dyDescent="0.25">
      <c r="A36" s="213">
        <v>4</v>
      </c>
      <c r="B36" s="217">
        <v>44847</v>
      </c>
      <c r="C36" s="59" t="s">
        <v>737</v>
      </c>
      <c r="D36" s="5">
        <v>1</v>
      </c>
      <c r="E36" s="60" t="s">
        <v>774</v>
      </c>
      <c r="F36" s="61"/>
    </row>
    <row r="37" spans="1:6" ht="24" customHeight="1" x14ac:dyDescent="0.25">
      <c r="A37" s="213"/>
      <c r="B37" s="213"/>
      <c r="C37" s="58" t="s">
        <v>740</v>
      </c>
      <c r="D37" s="5">
        <v>3</v>
      </c>
      <c r="E37" s="60" t="s">
        <v>775</v>
      </c>
      <c r="F37" s="61"/>
    </row>
    <row r="38" spans="1:6" ht="24" customHeight="1" x14ac:dyDescent="0.25">
      <c r="A38" s="213"/>
      <c r="B38" s="213"/>
      <c r="C38" s="59" t="s">
        <v>742</v>
      </c>
      <c r="D38" s="5">
        <v>1</v>
      </c>
      <c r="E38" s="60" t="s">
        <v>776</v>
      </c>
      <c r="F38" s="61"/>
    </row>
    <row r="39" spans="1:6" ht="24" customHeight="1" x14ac:dyDescent="0.25">
      <c r="A39" s="213"/>
      <c r="B39" s="213"/>
      <c r="C39" s="59" t="s">
        <v>744</v>
      </c>
      <c r="D39" s="5">
        <v>3</v>
      </c>
      <c r="E39" s="60" t="s">
        <v>771</v>
      </c>
      <c r="F39" s="61"/>
    </row>
    <row r="40" spans="1:6" ht="24" customHeight="1" x14ac:dyDescent="0.25">
      <c r="A40" s="213"/>
      <c r="B40" s="213"/>
      <c r="C40" s="59" t="s">
        <v>746</v>
      </c>
      <c r="D40" s="5">
        <v>9</v>
      </c>
      <c r="E40" s="60" t="s">
        <v>777</v>
      </c>
      <c r="F40" s="61"/>
    </row>
    <row r="41" spans="1:6" ht="24" customHeight="1" x14ac:dyDescent="0.25">
      <c r="A41" s="213"/>
      <c r="B41" s="213"/>
      <c r="C41" s="59" t="s">
        <v>748</v>
      </c>
      <c r="D41" s="5">
        <v>3</v>
      </c>
      <c r="E41" s="60" t="s">
        <v>771</v>
      </c>
      <c r="F41" s="61"/>
    </row>
    <row r="42" spans="1:6" ht="24" customHeight="1" x14ac:dyDescent="0.25">
      <c r="A42" s="213"/>
      <c r="B42" s="213"/>
      <c r="C42" s="59" t="s">
        <v>750</v>
      </c>
      <c r="D42" s="5">
        <v>3</v>
      </c>
      <c r="E42" s="60" t="s">
        <v>771</v>
      </c>
      <c r="F42" s="61"/>
    </row>
    <row r="43" spans="1:6" ht="24" customHeight="1" x14ac:dyDescent="0.25">
      <c r="A43" s="213"/>
      <c r="B43" s="213"/>
      <c r="C43" s="59" t="s">
        <v>752</v>
      </c>
      <c r="D43" s="5"/>
      <c r="E43" s="60"/>
      <c r="F43" s="63" t="s">
        <v>745</v>
      </c>
    </row>
    <row r="44" spans="1:6" ht="24" customHeight="1" x14ac:dyDescent="0.25">
      <c r="A44" s="213"/>
      <c r="B44" s="213"/>
      <c r="C44" s="59" t="s">
        <v>753</v>
      </c>
      <c r="D44" s="5">
        <v>3</v>
      </c>
      <c r="E44" s="60" t="s">
        <v>778</v>
      </c>
      <c r="F44" s="61"/>
    </row>
    <row r="45" spans="1:6" ht="24" customHeight="1" x14ac:dyDescent="0.25">
      <c r="A45" s="213"/>
      <c r="B45" s="213"/>
      <c r="C45" s="59" t="s">
        <v>754</v>
      </c>
      <c r="D45" s="5">
        <v>1</v>
      </c>
      <c r="E45" s="60" t="s">
        <v>779</v>
      </c>
      <c r="F45" s="61"/>
    </row>
    <row r="46" spans="1:6" ht="24" customHeight="1" x14ac:dyDescent="0.25">
      <c r="A46" s="213"/>
      <c r="B46" s="213"/>
      <c r="C46" s="59" t="s">
        <v>756</v>
      </c>
      <c r="D46" s="5">
        <v>0</v>
      </c>
      <c r="E46" s="60"/>
      <c r="F46" s="61"/>
    </row>
    <row r="47" spans="1:6" ht="24" customHeight="1" x14ac:dyDescent="0.25">
      <c r="A47" s="213">
        <v>5</v>
      </c>
      <c r="B47" s="217">
        <v>44848</v>
      </c>
      <c r="C47" s="59" t="s">
        <v>737</v>
      </c>
      <c r="D47" s="5">
        <v>2</v>
      </c>
      <c r="E47" s="60" t="s">
        <v>780</v>
      </c>
      <c r="F47" s="61"/>
    </row>
    <row r="48" spans="1:6" ht="24" customHeight="1" x14ac:dyDescent="0.25">
      <c r="A48" s="213"/>
      <c r="B48" s="213"/>
      <c r="C48" s="58" t="s">
        <v>740</v>
      </c>
      <c r="D48" s="5"/>
      <c r="E48" s="60"/>
      <c r="F48" s="61"/>
    </row>
    <row r="49" spans="1:6" ht="24" customHeight="1" x14ac:dyDescent="0.25">
      <c r="A49" s="213"/>
      <c r="B49" s="213"/>
      <c r="C49" s="59" t="s">
        <v>742</v>
      </c>
      <c r="D49" s="5">
        <v>2</v>
      </c>
      <c r="E49" s="60" t="s">
        <v>781</v>
      </c>
      <c r="F49" s="61"/>
    </row>
    <row r="50" spans="1:6" ht="24" customHeight="1" x14ac:dyDescent="0.25">
      <c r="A50" s="213"/>
      <c r="B50" s="213"/>
      <c r="C50" s="59" t="s">
        <v>744</v>
      </c>
      <c r="D50" s="5">
        <v>0</v>
      </c>
      <c r="E50" s="60" t="s">
        <v>782</v>
      </c>
      <c r="F50" s="61"/>
    </row>
    <row r="51" spans="1:6" ht="24" customHeight="1" x14ac:dyDescent="0.25">
      <c r="A51" s="213"/>
      <c r="B51" s="213"/>
      <c r="C51" s="59" t="s">
        <v>746</v>
      </c>
      <c r="D51" s="5">
        <v>2</v>
      </c>
      <c r="E51" s="60" t="s">
        <v>768</v>
      </c>
      <c r="F51" s="61"/>
    </row>
    <row r="52" spans="1:6" ht="24" customHeight="1" x14ac:dyDescent="0.25">
      <c r="A52" s="213"/>
      <c r="B52" s="213"/>
      <c r="C52" s="59" t="s">
        <v>748</v>
      </c>
      <c r="D52" s="5">
        <v>3</v>
      </c>
      <c r="E52" s="60" t="s">
        <v>768</v>
      </c>
      <c r="F52" s="61"/>
    </row>
    <row r="53" spans="1:6" ht="24" customHeight="1" x14ac:dyDescent="0.25">
      <c r="A53" s="213"/>
      <c r="B53" s="213"/>
      <c r="C53" s="59" t="s">
        <v>750</v>
      </c>
      <c r="D53" s="5">
        <v>1</v>
      </c>
      <c r="E53" s="60" t="s">
        <v>768</v>
      </c>
      <c r="F53" s="61"/>
    </row>
    <row r="54" spans="1:6" ht="24" customHeight="1" x14ac:dyDescent="0.25">
      <c r="A54" s="213"/>
      <c r="B54" s="213"/>
      <c r="C54" s="59" t="s">
        <v>752</v>
      </c>
      <c r="D54" s="5">
        <v>1</v>
      </c>
      <c r="E54" s="60" t="s">
        <v>768</v>
      </c>
      <c r="F54" s="63"/>
    </row>
    <row r="55" spans="1:6" ht="24" customHeight="1" x14ac:dyDescent="0.25">
      <c r="A55" s="213"/>
      <c r="B55" s="213"/>
      <c r="C55" s="59" t="s">
        <v>753</v>
      </c>
      <c r="D55" s="5">
        <v>3</v>
      </c>
      <c r="E55" s="60" t="s">
        <v>768</v>
      </c>
      <c r="F55" s="61"/>
    </row>
    <row r="56" spans="1:6" ht="24" customHeight="1" x14ac:dyDescent="0.25">
      <c r="A56" s="213"/>
      <c r="B56" s="213"/>
      <c r="C56" s="59" t="s">
        <v>754</v>
      </c>
      <c r="D56" s="5">
        <v>1</v>
      </c>
      <c r="E56" s="60" t="s">
        <v>768</v>
      </c>
      <c r="F56" s="61"/>
    </row>
    <row r="57" spans="1:6" ht="24" customHeight="1" x14ac:dyDescent="0.25">
      <c r="A57" s="213"/>
      <c r="B57" s="213"/>
      <c r="C57" s="59" t="s">
        <v>756</v>
      </c>
      <c r="D57" s="5">
        <v>0</v>
      </c>
      <c r="E57" s="60" t="s">
        <v>768</v>
      </c>
      <c r="F57" s="61"/>
    </row>
    <row r="58" spans="1:6" ht="24" customHeight="1" x14ac:dyDescent="0.25">
      <c r="A58" s="213">
        <v>6</v>
      </c>
      <c r="B58" s="217">
        <v>44851</v>
      </c>
      <c r="C58" s="59" t="s">
        <v>737</v>
      </c>
      <c r="D58" s="5"/>
      <c r="E58" s="60" t="s">
        <v>780</v>
      </c>
      <c r="F58" s="61"/>
    </row>
    <row r="59" spans="1:6" ht="24" customHeight="1" x14ac:dyDescent="0.25">
      <c r="A59" s="213"/>
      <c r="B59" s="213"/>
      <c r="C59" s="58" t="s">
        <v>740</v>
      </c>
      <c r="D59" s="5"/>
      <c r="E59" s="60"/>
      <c r="F59" s="61"/>
    </row>
    <row r="60" spans="1:6" ht="24" customHeight="1" x14ac:dyDescent="0.25">
      <c r="A60" s="213"/>
      <c r="B60" s="213"/>
      <c r="C60" s="59" t="s">
        <v>742</v>
      </c>
      <c r="D60" s="5"/>
      <c r="E60" s="60" t="s">
        <v>781</v>
      </c>
      <c r="F60" s="61"/>
    </row>
    <row r="61" spans="1:6" ht="24" customHeight="1" x14ac:dyDescent="0.25">
      <c r="A61" s="213"/>
      <c r="B61" s="213"/>
      <c r="C61" s="59" t="s">
        <v>744</v>
      </c>
      <c r="D61" s="5"/>
      <c r="E61" s="60" t="s">
        <v>782</v>
      </c>
      <c r="F61" s="61"/>
    </row>
    <row r="62" spans="1:6" ht="24" customHeight="1" x14ac:dyDescent="0.25">
      <c r="A62" s="213"/>
      <c r="B62" s="213"/>
      <c r="C62" s="59" t="s">
        <v>746</v>
      </c>
      <c r="D62" s="5"/>
      <c r="E62" s="60" t="s">
        <v>768</v>
      </c>
      <c r="F62" s="61"/>
    </row>
    <row r="63" spans="1:6" ht="24" customHeight="1" x14ac:dyDescent="0.25">
      <c r="A63" s="213"/>
      <c r="B63" s="213"/>
      <c r="C63" s="59" t="s">
        <v>748</v>
      </c>
      <c r="D63" s="5"/>
      <c r="E63" s="60" t="s">
        <v>768</v>
      </c>
      <c r="F63" s="61"/>
    </row>
    <row r="64" spans="1:6" ht="24" customHeight="1" x14ac:dyDescent="0.25">
      <c r="A64" s="213"/>
      <c r="B64" s="213"/>
      <c r="C64" s="59" t="s">
        <v>750</v>
      </c>
      <c r="D64" s="5"/>
      <c r="E64" s="60" t="s">
        <v>768</v>
      </c>
      <c r="F64" s="61"/>
    </row>
    <row r="65" spans="1:6" ht="24" customHeight="1" x14ac:dyDescent="0.25">
      <c r="A65" s="213"/>
      <c r="B65" s="213"/>
      <c r="C65" s="59" t="s">
        <v>752</v>
      </c>
      <c r="D65" s="5"/>
      <c r="E65" s="60" t="s">
        <v>768</v>
      </c>
      <c r="F65" s="61"/>
    </row>
    <row r="66" spans="1:6" ht="24" customHeight="1" x14ac:dyDescent="0.25">
      <c r="A66" s="213"/>
      <c r="B66" s="213"/>
      <c r="C66" s="59" t="s">
        <v>753</v>
      </c>
      <c r="D66" s="5"/>
      <c r="E66" s="60" t="s">
        <v>768</v>
      </c>
      <c r="F66" s="61"/>
    </row>
    <row r="67" spans="1:6" ht="24" customHeight="1" x14ac:dyDescent="0.25">
      <c r="A67" s="213"/>
      <c r="B67" s="213"/>
      <c r="C67" s="59" t="s">
        <v>754</v>
      </c>
      <c r="D67" s="5"/>
      <c r="E67" s="60" t="s">
        <v>768</v>
      </c>
      <c r="F67" s="61"/>
    </row>
    <row r="68" spans="1:6" ht="24" customHeight="1" x14ac:dyDescent="0.25">
      <c r="A68" s="213"/>
      <c r="B68" s="213"/>
      <c r="C68" s="59" t="s">
        <v>756</v>
      </c>
      <c r="D68" s="5"/>
      <c r="E68" s="60" t="s">
        <v>768</v>
      </c>
      <c r="F68" s="61"/>
    </row>
    <row r="69" spans="1:6" ht="24" customHeight="1" x14ac:dyDescent="0.25">
      <c r="A69" s="214">
        <v>7</v>
      </c>
      <c r="B69" s="217">
        <v>44852</v>
      </c>
      <c r="C69" s="59" t="s">
        <v>737</v>
      </c>
      <c r="D69" s="5">
        <v>2</v>
      </c>
      <c r="E69" s="62"/>
      <c r="F69" s="13"/>
    </row>
    <row r="70" spans="1:6" ht="24" customHeight="1" x14ac:dyDescent="0.25">
      <c r="A70" s="214"/>
      <c r="B70" s="213"/>
      <c r="C70" s="58" t="s">
        <v>740</v>
      </c>
      <c r="D70" s="5">
        <v>6</v>
      </c>
      <c r="E70" s="60" t="s">
        <v>783</v>
      </c>
      <c r="F70" s="13"/>
    </row>
    <row r="71" spans="1:6" ht="24" customHeight="1" x14ac:dyDescent="0.25">
      <c r="A71" s="214"/>
      <c r="B71" s="213"/>
      <c r="C71" s="59" t="s">
        <v>742</v>
      </c>
      <c r="D71" s="5">
        <v>0</v>
      </c>
      <c r="E71" s="60" t="s">
        <v>784</v>
      </c>
      <c r="F71" s="13"/>
    </row>
    <row r="72" spans="1:6" ht="24" customHeight="1" x14ac:dyDescent="0.25">
      <c r="A72" s="214"/>
      <c r="B72" s="213"/>
      <c r="C72" s="59" t="s">
        <v>744</v>
      </c>
      <c r="D72" s="5">
        <v>2</v>
      </c>
      <c r="E72" s="60" t="s">
        <v>785</v>
      </c>
      <c r="F72" s="13"/>
    </row>
    <row r="73" spans="1:6" ht="24" customHeight="1" x14ac:dyDescent="0.25">
      <c r="A73" s="214"/>
      <c r="B73" s="213"/>
      <c r="C73" s="59" t="s">
        <v>746</v>
      </c>
      <c r="D73" s="5">
        <v>8</v>
      </c>
      <c r="E73" s="60" t="s">
        <v>771</v>
      </c>
      <c r="F73" s="13"/>
    </row>
    <row r="74" spans="1:6" ht="24" customHeight="1" x14ac:dyDescent="0.25">
      <c r="A74" s="214"/>
      <c r="B74" s="213"/>
      <c r="C74" s="59" t="s">
        <v>748</v>
      </c>
      <c r="D74" s="5">
        <v>3</v>
      </c>
      <c r="E74" s="60" t="s">
        <v>771</v>
      </c>
      <c r="F74" s="13"/>
    </row>
    <row r="75" spans="1:6" ht="24" customHeight="1" x14ac:dyDescent="0.25">
      <c r="A75" s="214"/>
      <c r="B75" s="213"/>
      <c r="C75" s="59" t="s">
        <v>750</v>
      </c>
      <c r="D75" s="5">
        <v>0</v>
      </c>
      <c r="E75" s="62"/>
      <c r="F75" s="13"/>
    </row>
    <row r="76" spans="1:6" ht="24" customHeight="1" x14ac:dyDescent="0.25">
      <c r="A76" s="214"/>
      <c r="B76" s="213"/>
      <c r="C76" s="59" t="s">
        <v>752</v>
      </c>
      <c r="D76" s="5">
        <v>1</v>
      </c>
      <c r="E76" s="60" t="s">
        <v>771</v>
      </c>
      <c r="F76" s="13"/>
    </row>
    <row r="77" spans="1:6" ht="24" customHeight="1" x14ac:dyDescent="0.25">
      <c r="A77" s="214"/>
      <c r="B77" s="213"/>
      <c r="C77" s="59" t="s">
        <v>753</v>
      </c>
      <c r="D77" s="5">
        <v>3</v>
      </c>
      <c r="E77" s="60" t="s">
        <v>771</v>
      </c>
      <c r="F77" s="13"/>
    </row>
    <row r="78" spans="1:6" ht="24" customHeight="1" x14ac:dyDescent="0.25">
      <c r="A78" s="214"/>
      <c r="B78" s="213"/>
      <c r="C78" s="59" t="s">
        <v>754</v>
      </c>
      <c r="D78" s="5">
        <v>1</v>
      </c>
      <c r="E78" s="60" t="s">
        <v>786</v>
      </c>
      <c r="F78" s="63" t="s">
        <v>787</v>
      </c>
    </row>
    <row r="79" spans="1:6" ht="24" customHeight="1" x14ac:dyDescent="0.25">
      <c r="A79" s="214"/>
      <c r="B79" s="213"/>
      <c r="C79" s="59" t="s">
        <v>756</v>
      </c>
      <c r="D79" s="5">
        <v>0</v>
      </c>
      <c r="E79" s="62"/>
      <c r="F79" s="13"/>
    </row>
    <row r="80" spans="1:6" ht="24" customHeight="1" x14ac:dyDescent="0.25">
      <c r="A80" s="214">
        <v>8</v>
      </c>
      <c r="B80" s="217">
        <v>44853</v>
      </c>
      <c r="C80" s="59" t="s">
        <v>737</v>
      </c>
      <c r="D80" s="29">
        <v>2</v>
      </c>
      <c r="E80" s="60" t="s">
        <v>768</v>
      </c>
      <c r="F80" s="13"/>
    </row>
    <row r="81" spans="1:6" ht="24" customHeight="1" x14ac:dyDescent="0.25">
      <c r="A81" s="214"/>
      <c r="B81" s="213"/>
      <c r="C81" s="58" t="s">
        <v>740</v>
      </c>
      <c r="D81" s="29">
        <v>3</v>
      </c>
      <c r="E81" s="60" t="s">
        <v>768</v>
      </c>
      <c r="F81" s="13"/>
    </row>
    <row r="82" spans="1:6" ht="24" customHeight="1" x14ac:dyDescent="0.25">
      <c r="A82" s="214"/>
      <c r="B82" s="213"/>
      <c r="C82" s="59" t="s">
        <v>742</v>
      </c>
      <c r="D82" s="29">
        <v>0</v>
      </c>
      <c r="E82" s="60" t="s">
        <v>781</v>
      </c>
      <c r="F82" s="13"/>
    </row>
    <row r="83" spans="1:6" ht="24" customHeight="1" x14ac:dyDescent="0.25">
      <c r="A83" s="214"/>
      <c r="B83" s="213"/>
      <c r="C83" s="59" t="s">
        <v>744</v>
      </c>
      <c r="D83" s="29">
        <v>0</v>
      </c>
      <c r="E83" s="60" t="s">
        <v>768</v>
      </c>
      <c r="F83" s="13"/>
    </row>
    <row r="84" spans="1:6" ht="24" customHeight="1" x14ac:dyDescent="0.25">
      <c r="A84" s="214"/>
      <c r="B84" s="213"/>
      <c r="C84" s="59" t="s">
        <v>746</v>
      </c>
      <c r="D84" s="29">
        <v>3</v>
      </c>
      <c r="E84" s="60" t="s">
        <v>768</v>
      </c>
      <c r="F84" s="13"/>
    </row>
    <row r="85" spans="1:6" ht="24" customHeight="1" x14ac:dyDescent="0.25">
      <c r="A85" s="214"/>
      <c r="B85" s="213"/>
      <c r="C85" s="59" t="s">
        <v>748</v>
      </c>
      <c r="D85" s="29">
        <v>2</v>
      </c>
      <c r="E85" s="60" t="s">
        <v>768</v>
      </c>
      <c r="F85" s="13"/>
    </row>
    <row r="86" spans="1:6" ht="24" customHeight="1" x14ac:dyDescent="0.25">
      <c r="A86" s="214"/>
      <c r="B86" s="213"/>
      <c r="C86" s="59" t="s">
        <v>750</v>
      </c>
      <c r="D86" s="29">
        <v>1</v>
      </c>
      <c r="E86" s="60" t="s">
        <v>768</v>
      </c>
      <c r="F86" s="13"/>
    </row>
    <row r="87" spans="1:6" ht="24" customHeight="1" x14ac:dyDescent="0.25">
      <c r="A87" s="214"/>
      <c r="B87" s="213"/>
      <c r="C87" s="59" t="s">
        <v>752</v>
      </c>
      <c r="D87" s="29">
        <v>1</v>
      </c>
      <c r="E87" s="60" t="s">
        <v>768</v>
      </c>
      <c r="F87" s="13"/>
    </row>
    <row r="88" spans="1:6" ht="24" customHeight="1" x14ac:dyDescent="0.25">
      <c r="A88" s="214"/>
      <c r="B88" s="213"/>
      <c r="C88" s="59" t="s">
        <v>753</v>
      </c>
      <c r="D88" s="29">
        <v>3</v>
      </c>
      <c r="E88" s="60" t="s">
        <v>768</v>
      </c>
      <c r="F88" s="13"/>
    </row>
    <row r="89" spans="1:6" ht="24" customHeight="1" x14ac:dyDescent="0.25">
      <c r="A89" s="214"/>
      <c r="B89" s="213"/>
      <c r="C89" s="59" t="s">
        <v>754</v>
      </c>
      <c r="D89" s="29">
        <v>1</v>
      </c>
      <c r="E89" s="60" t="s">
        <v>768</v>
      </c>
      <c r="F89" s="13"/>
    </row>
    <row r="90" spans="1:6" ht="24" customHeight="1" x14ac:dyDescent="0.25">
      <c r="A90" s="214"/>
      <c r="B90" s="213"/>
      <c r="C90" s="59" t="s">
        <v>756</v>
      </c>
      <c r="D90" s="29">
        <v>0</v>
      </c>
      <c r="E90" s="60" t="s">
        <v>768</v>
      </c>
      <c r="F90" s="13"/>
    </row>
    <row r="91" spans="1:6" s="52" customFormat="1" ht="24" customHeight="1" x14ac:dyDescent="0.25">
      <c r="A91" s="213">
        <v>9</v>
      </c>
      <c r="B91" s="217">
        <v>44854</v>
      </c>
      <c r="C91" s="5" t="s">
        <v>737</v>
      </c>
      <c r="D91" s="5">
        <v>2</v>
      </c>
      <c r="E91" s="60" t="s">
        <v>788</v>
      </c>
      <c r="F91" s="61"/>
    </row>
    <row r="92" spans="1:6" s="52" customFormat="1" ht="24" customHeight="1" x14ac:dyDescent="0.25">
      <c r="A92" s="213"/>
      <c r="B92" s="213"/>
      <c r="C92" s="5" t="s">
        <v>740</v>
      </c>
      <c r="D92" s="5">
        <v>5</v>
      </c>
      <c r="E92" s="60" t="s">
        <v>765</v>
      </c>
      <c r="F92" s="61"/>
    </row>
    <row r="93" spans="1:6" s="52" customFormat="1" ht="24" customHeight="1" x14ac:dyDescent="0.25">
      <c r="A93" s="213"/>
      <c r="B93" s="213"/>
      <c r="C93" s="5" t="s">
        <v>742</v>
      </c>
      <c r="D93" s="5">
        <v>4</v>
      </c>
      <c r="E93" s="60" t="s">
        <v>789</v>
      </c>
      <c r="F93" s="61"/>
    </row>
    <row r="94" spans="1:6" s="52" customFormat="1" ht="24" customHeight="1" x14ac:dyDescent="0.25">
      <c r="A94" s="213"/>
      <c r="B94" s="213"/>
      <c r="C94" s="5" t="s">
        <v>744</v>
      </c>
      <c r="D94" s="5">
        <v>0</v>
      </c>
      <c r="E94" s="60" t="s">
        <v>765</v>
      </c>
      <c r="F94" s="61"/>
    </row>
    <row r="95" spans="1:6" s="52" customFormat="1" ht="24" customHeight="1" x14ac:dyDescent="0.25">
      <c r="A95" s="213"/>
      <c r="B95" s="213"/>
      <c r="C95" s="5" t="s">
        <v>746</v>
      </c>
      <c r="D95" s="5">
        <v>6</v>
      </c>
      <c r="E95" s="60" t="s">
        <v>790</v>
      </c>
      <c r="F95" s="61"/>
    </row>
    <row r="96" spans="1:6" s="52" customFormat="1" ht="24" customHeight="1" x14ac:dyDescent="0.25">
      <c r="A96" s="213"/>
      <c r="B96" s="213"/>
      <c r="C96" s="5" t="s">
        <v>748</v>
      </c>
      <c r="D96" s="5">
        <v>3</v>
      </c>
      <c r="E96" s="60" t="s">
        <v>765</v>
      </c>
      <c r="F96" s="61"/>
    </row>
    <row r="97" spans="1:6" s="52" customFormat="1" ht="24" customHeight="1" x14ac:dyDescent="0.25">
      <c r="A97" s="213"/>
      <c r="B97" s="213"/>
      <c r="C97" s="5" t="s">
        <v>750</v>
      </c>
      <c r="D97" s="5">
        <v>1</v>
      </c>
      <c r="E97" s="60" t="s">
        <v>765</v>
      </c>
      <c r="F97" s="61"/>
    </row>
    <row r="98" spans="1:6" s="52" customFormat="1" ht="24" customHeight="1" x14ac:dyDescent="0.25">
      <c r="A98" s="213"/>
      <c r="B98" s="213"/>
      <c r="C98" s="5" t="s">
        <v>752</v>
      </c>
      <c r="D98" s="5">
        <v>1</v>
      </c>
      <c r="E98" s="60" t="s">
        <v>765</v>
      </c>
      <c r="F98" s="61"/>
    </row>
    <row r="99" spans="1:6" s="52" customFormat="1" ht="24" customHeight="1" x14ac:dyDescent="0.25">
      <c r="A99" s="213"/>
      <c r="B99" s="213"/>
      <c r="C99" s="5" t="s">
        <v>753</v>
      </c>
      <c r="D99" s="5">
        <v>3</v>
      </c>
      <c r="E99" s="60" t="s">
        <v>765</v>
      </c>
      <c r="F99" s="61"/>
    </row>
    <row r="100" spans="1:6" s="52" customFormat="1" ht="24" customHeight="1" x14ac:dyDescent="0.25">
      <c r="A100" s="213"/>
      <c r="B100" s="213"/>
      <c r="C100" s="5" t="s">
        <v>754</v>
      </c>
      <c r="D100" s="5">
        <v>0</v>
      </c>
      <c r="E100" s="60" t="s">
        <v>765</v>
      </c>
      <c r="F100" s="61"/>
    </row>
    <row r="101" spans="1:6" s="52" customFormat="1" ht="24" customHeight="1" x14ac:dyDescent="0.25">
      <c r="A101" s="213"/>
      <c r="B101" s="213"/>
      <c r="C101" s="5" t="s">
        <v>756</v>
      </c>
      <c r="D101" s="5">
        <v>0</v>
      </c>
      <c r="E101" s="60" t="s">
        <v>791</v>
      </c>
      <c r="F101" s="61"/>
    </row>
    <row r="102" spans="1:6" ht="24" customHeight="1" x14ac:dyDescent="0.25">
      <c r="A102" s="213">
        <v>10</v>
      </c>
      <c r="B102" s="217">
        <v>44855</v>
      </c>
      <c r="C102" s="5" t="s">
        <v>737</v>
      </c>
      <c r="D102" s="29">
        <v>2</v>
      </c>
      <c r="E102" s="46" t="s">
        <v>765</v>
      </c>
      <c r="F102" s="13"/>
    </row>
    <row r="103" spans="1:6" ht="24" customHeight="1" x14ac:dyDescent="0.25">
      <c r="A103" s="213"/>
      <c r="B103" s="213"/>
      <c r="C103" s="5" t="s">
        <v>740</v>
      </c>
      <c r="D103" s="29">
        <v>5</v>
      </c>
      <c r="E103" s="46" t="s">
        <v>765</v>
      </c>
      <c r="F103" s="13"/>
    </row>
    <row r="104" spans="1:6" ht="24" customHeight="1" x14ac:dyDescent="0.25">
      <c r="A104" s="213"/>
      <c r="B104" s="213"/>
      <c r="C104" s="5" t="s">
        <v>742</v>
      </c>
      <c r="D104" s="29">
        <v>4</v>
      </c>
      <c r="E104" s="46" t="s">
        <v>792</v>
      </c>
      <c r="F104" s="13"/>
    </row>
    <row r="105" spans="1:6" ht="24" customHeight="1" x14ac:dyDescent="0.25">
      <c r="A105" s="213"/>
      <c r="B105" s="213"/>
      <c r="C105" s="5" t="s">
        <v>744</v>
      </c>
      <c r="D105" s="29">
        <v>0</v>
      </c>
      <c r="E105" s="46" t="s">
        <v>765</v>
      </c>
      <c r="F105" s="13"/>
    </row>
    <row r="106" spans="1:6" ht="24" customHeight="1" x14ac:dyDescent="0.25">
      <c r="A106" s="213"/>
      <c r="B106" s="213"/>
      <c r="C106" s="5" t="s">
        <v>746</v>
      </c>
      <c r="D106" s="29">
        <v>6</v>
      </c>
      <c r="E106" s="46" t="s">
        <v>765</v>
      </c>
      <c r="F106" s="13"/>
    </row>
    <row r="107" spans="1:6" ht="24" customHeight="1" x14ac:dyDescent="0.25">
      <c r="A107" s="213"/>
      <c r="B107" s="213"/>
      <c r="C107" s="5" t="s">
        <v>748</v>
      </c>
      <c r="D107" s="28">
        <v>2</v>
      </c>
      <c r="E107" s="46" t="s">
        <v>765</v>
      </c>
      <c r="F107" s="13"/>
    </row>
    <row r="108" spans="1:6" ht="24" customHeight="1" x14ac:dyDescent="0.25">
      <c r="A108" s="213"/>
      <c r="B108" s="213"/>
      <c r="C108" s="5" t="s">
        <v>750</v>
      </c>
      <c r="D108" s="29">
        <v>3</v>
      </c>
      <c r="E108" s="46" t="s">
        <v>765</v>
      </c>
      <c r="F108" s="13"/>
    </row>
    <row r="109" spans="1:6" ht="24" customHeight="1" x14ac:dyDescent="0.25">
      <c r="A109" s="213"/>
      <c r="B109" s="213"/>
      <c r="C109" s="5" t="s">
        <v>752</v>
      </c>
      <c r="D109" s="29">
        <v>2</v>
      </c>
      <c r="E109" s="46" t="s">
        <v>765</v>
      </c>
      <c r="F109" s="13"/>
    </row>
    <row r="110" spans="1:6" ht="24" customHeight="1" x14ac:dyDescent="0.25">
      <c r="A110" s="213"/>
      <c r="B110" s="213"/>
      <c r="C110" s="5" t="s">
        <v>753</v>
      </c>
      <c r="D110" s="28">
        <v>2</v>
      </c>
      <c r="E110" s="46" t="s">
        <v>765</v>
      </c>
      <c r="F110" s="13"/>
    </row>
    <row r="111" spans="1:6" ht="24" customHeight="1" x14ac:dyDescent="0.25">
      <c r="A111" s="213"/>
      <c r="B111" s="213"/>
      <c r="C111" s="5" t="s">
        <v>754</v>
      </c>
      <c r="D111" s="29">
        <v>1</v>
      </c>
      <c r="E111" s="46" t="s">
        <v>765</v>
      </c>
      <c r="F111" s="13"/>
    </row>
    <row r="112" spans="1:6" ht="24" customHeight="1" x14ac:dyDescent="0.25">
      <c r="A112" s="213"/>
      <c r="B112" s="213"/>
      <c r="C112" s="5" t="s">
        <v>756</v>
      </c>
      <c r="D112" s="29">
        <v>1</v>
      </c>
      <c r="E112" s="46" t="s">
        <v>765</v>
      </c>
      <c r="F112" s="13"/>
    </row>
    <row r="113" spans="1:6" ht="24" customHeight="1" x14ac:dyDescent="0.25">
      <c r="A113" s="213">
        <v>11</v>
      </c>
      <c r="B113" s="217">
        <v>44858</v>
      </c>
      <c r="C113" s="5" t="s">
        <v>737</v>
      </c>
      <c r="D113" s="29"/>
      <c r="E113" s="68"/>
      <c r="F113" s="13"/>
    </row>
    <row r="114" spans="1:6" ht="24" customHeight="1" x14ac:dyDescent="0.25">
      <c r="A114" s="213"/>
      <c r="B114" s="213"/>
      <c r="C114" s="5" t="s">
        <v>740</v>
      </c>
      <c r="D114" s="29">
        <v>7</v>
      </c>
      <c r="E114" s="46" t="s">
        <v>765</v>
      </c>
      <c r="F114" s="13"/>
    </row>
    <row r="115" spans="1:6" ht="24" customHeight="1" x14ac:dyDescent="0.25">
      <c r="A115" s="213"/>
      <c r="B115" s="213"/>
      <c r="C115" s="5" t="s">
        <v>742</v>
      </c>
      <c r="D115" s="29">
        <v>0</v>
      </c>
      <c r="E115" s="46" t="s">
        <v>793</v>
      </c>
      <c r="F115" s="13"/>
    </row>
    <row r="116" spans="1:6" ht="24" customHeight="1" x14ac:dyDescent="0.25">
      <c r="A116" s="213"/>
      <c r="B116" s="213"/>
      <c r="C116" s="5" t="s">
        <v>744</v>
      </c>
      <c r="D116" s="29">
        <v>2</v>
      </c>
      <c r="E116" s="46" t="s">
        <v>794</v>
      </c>
      <c r="F116" s="13"/>
    </row>
    <row r="117" spans="1:6" ht="24" customHeight="1" x14ac:dyDescent="0.25">
      <c r="A117" s="213"/>
      <c r="B117" s="213"/>
      <c r="C117" s="5" t="s">
        <v>746</v>
      </c>
      <c r="D117" s="29">
        <v>3</v>
      </c>
      <c r="E117" s="46" t="s">
        <v>794</v>
      </c>
      <c r="F117" s="13"/>
    </row>
    <row r="118" spans="1:6" ht="24" customHeight="1" x14ac:dyDescent="0.25">
      <c r="A118" s="213"/>
      <c r="B118" s="213"/>
      <c r="C118" s="5" t="s">
        <v>748</v>
      </c>
      <c r="D118" s="29">
        <v>3</v>
      </c>
      <c r="E118" s="46" t="s">
        <v>794</v>
      </c>
      <c r="F118" s="13"/>
    </row>
    <row r="119" spans="1:6" ht="24" customHeight="1" x14ac:dyDescent="0.25">
      <c r="A119" s="213"/>
      <c r="B119" s="213"/>
      <c r="C119" s="5" t="s">
        <v>750</v>
      </c>
      <c r="D119" s="29">
        <v>1</v>
      </c>
      <c r="E119" s="46" t="s">
        <v>794</v>
      </c>
      <c r="F119" s="13"/>
    </row>
    <row r="120" spans="1:6" ht="24" customHeight="1" x14ac:dyDescent="0.25">
      <c r="A120" s="213"/>
      <c r="B120" s="213"/>
      <c r="C120" s="5" t="s">
        <v>752</v>
      </c>
      <c r="D120" s="29">
        <v>1</v>
      </c>
      <c r="E120" s="46" t="s">
        <v>794</v>
      </c>
      <c r="F120" s="13"/>
    </row>
    <row r="121" spans="1:6" ht="24" customHeight="1" x14ac:dyDescent="0.25">
      <c r="A121" s="213"/>
      <c r="B121" s="213"/>
      <c r="C121" s="5" t="s">
        <v>753</v>
      </c>
      <c r="D121" s="29">
        <v>2</v>
      </c>
      <c r="E121" s="46" t="s">
        <v>794</v>
      </c>
      <c r="F121" s="13"/>
    </row>
    <row r="122" spans="1:6" ht="24" customHeight="1" x14ac:dyDescent="0.25">
      <c r="A122" s="213"/>
      <c r="B122" s="213"/>
      <c r="C122" s="5" t="s">
        <v>754</v>
      </c>
      <c r="D122" s="29">
        <v>3</v>
      </c>
      <c r="E122" s="46" t="s">
        <v>794</v>
      </c>
      <c r="F122" s="13"/>
    </row>
    <row r="123" spans="1:6" ht="24" customHeight="1" x14ac:dyDescent="0.25">
      <c r="A123" s="213"/>
      <c r="B123" s="213"/>
      <c r="C123" s="5" t="s">
        <v>756</v>
      </c>
      <c r="D123" s="29">
        <v>0</v>
      </c>
      <c r="E123" s="46" t="s">
        <v>795</v>
      </c>
      <c r="F123" s="13"/>
    </row>
    <row r="124" spans="1:6" ht="24" customHeight="1" x14ac:dyDescent="0.25">
      <c r="A124" s="213">
        <v>11</v>
      </c>
      <c r="B124" s="217">
        <v>44859</v>
      </c>
      <c r="C124" s="5" t="s">
        <v>737</v>
      </c>
      <c r="D124" s="29">
        <v>2</v>
      </c>
      <c r="E124" s="46" t="s">
        <v>796</v>
      </c>
      <c r="F124" s="13"/>
    </row>
    <row r="125" spans="1:6" ht="24" customHeight="1" x14ac:dyDescent="0.25">
      <c r="A125" s="213"/>
      <c r="B125" s="213"/>
      <c r="C125" s="5" t="s">
        <v>740</v>
      </c>
      <c r="D125" s="29">
        <v>5</v>
      </c>
      <c r="E125" s="46" t="s">
        <v>765</v>
      </c>
      <c r="F125" s="13"/>
    </row>
    <row r="126" spans="1:6" ht="24" customHeight="1" x14ac:dyDescent="0.25">
      <c r="A126" s="213"/>
      <c r="B126" s="213"/>
      <c r="C126" s="5" t="s">
        <v>742</v>
      </c>
      <c r="D126" s="29">
        <v>0</v>
      </c>
      <c r="E126" s="46" t="s">
        <v>797</v>
      </c>
      <c r="F126" s="13"/>
    </row>
    <row r="127" spans="1:6" ht="24" customHeight="1" x14ac:dyDescent="0.25">
      <c r="A127" s="213"/>
      <c r="B127" s="213"/>
      <c r="C127" s="5" t="s">
        <v>744</v>
      </c>
      <c r="D127" s="29">
        <v>0</v>
      </c>
      <c r="E127" s="46" t="s">
        <v>765</v>
      </c>
      <c r="F127" s="13"/>
    </row>
    <row r="128" spans="1:6" ht="24" customHeight="1" x14ac:dyDescent="0.25">
      <c r="A128" s="213"/>
      <c r="B128" s="213"/>
      <c r="C128" s="5" t="s">
        <v>746</v>
      </c>
      <c r="D128" s="29">
        <v>2</v>
      </c>
      <c r="E128" s="46" t="s">
        <v>765</v>
      </c>
      <c r="F128" s="13"/>
    </row>
    <row r="129" spans="1:6" ht="24" customHeight="1" x14ac:dyDescent="0.25">
      <c r="A129" s="213"/>
      <c r="B129" s="213"/>
      <c r="C129" s="5" t="s">
        <v>748</v>
      </c>
      <c r="D129" s="29">
        <v>3</v>
      </c>
      <c r="E129" s="46" t="s">
        <v>765</v>
      </c>
      <c r="F129" s="13"/>
    </row>
    <row r="130" spans="1:6" ht="24" customHeight="1" x14ac:dyDescent="0.25">
      <c r="A130" s="213"/>
      <c r="B130" s="213"/>
      <c r="C130" s="5" t="s">
        <v>750</v>
      </c>
      <c r="D130" s="28"/>
      <c r="E130" s="46"/>
      <c r="F130" s="14" t="s">
        <v>798</v>
      </c>
    </row>
    <row r="131" spans="1:6" ht="24" customHeight="1" x14ac:dyDescent="0.25">
      <c r="A131" s="213"/>
      <c r="B131" s="213"/>
      <c r="C131" s="5" t="s">
        <v>752</v>
      </c>
      <c r="D131" s="29">
        <v>1</v>
      </c>
      <c r="E131" s="46" t="s">
        <v>794</v>
      </c>
      <c r="F131" s="13"/>
    </row>
    <row r="132" spans="1:6" ht="24" customHeight="1" x14ac:dyDescent="0.25">
      <c r="A132" s="213"/>
      <c r="B132" s="213"/>
      <c r="C132" s="5" t="s">
        <v>753</v>
      </c>
      <c r="D132" s="29">
        <v>2</v>
      </c>
      <c r="E132" s="46" t="s">
        <v>794</v>
      </c>
      <c r="F132" s="13"/>
    </row>
    <row r="133" spans="1:6" ht="24" customHeight="1" x14ac:dyDescent="0.25">
      <c r="A133" s="213"/>
      <c r="B133" s="213"/>
      <c r="C133" s="5" t="s">
        <v>754</v>
      </c>
      <c r="D133" s="29">
        <v>0</v>
      </c>
      <c r="E133" s="46" t="s">
        <v>765</v>
      </c>
      <c r="F133" s="13"/>
    </row>
    <row r="134" spans="1:6" ht="24" customHeight="1" x14ac:dyDescent="0.25">
      <c r="A134" s="213"/>
      <c r="B134" s="213"/>
      <c r="C134" s="5" t="s">
        <v>756</v>
      </c>
      <c r="D134" s="29">
        <v>0</v>
      </c>
      <c r="E134" s="46" t="s">
        <v>799</v>
      </c>
      <c r="F134" s="13"/>
    </row>
    <row r="135" spans="1:6" x14ac:dyDescent="0.25">
      <c r="A135" s="213">
        <v>11</v>
      </c>
      <c r="B135" s="217">
        <v>44860</v>
      </c>
      <c r="C135" s="5" t="s">
        <v>737</v>
      </c>
      <c r="D135" s="29">
        <v>2</v>
      </c>
      <c r="E135" s="46" t="s">
        <v>765</v>
      </c>
      <c r="F135" s="13"/>
    </row>
    <row r="136" spans="1:6" x14ac:dyDescent="0.25">
      <c r="A136" s="213"/>
      <c r="B136" s="213"/>
      <c r="C136" s="5" t="s">
        <v>740</v>
      </c>
      <c r="D136" s="29">
        <v>4</v>
      </c>
      <c r="E136" s="46" t="s">
        <v>765</v>
      </c>
      <c r="F136" s="13"/>
    </row>
    <row r="137" spans="1:6" x14ac:dyDescent="0.25">
      <c r="A137" s="213"/>
      <c r="B137" s="213"/>
      <c r="C137" s="5" t="s">
        <v>742</v>
      </c>
      <c r="D137" s="29">
        <v>2</v>
      </c>
      <c r="E137" s="46" t="s">
        <v>797</v>
      </c>
      <c r="F137" s="13"/>
    </row>
    <row r="138" spans="1:6" x14ac:dyDescent="0.25">
      <c r="A138" s="213"/>
      <c r="B138" s="213"/>
      <c r="C138" s="5" t="s">
        <v>744</v>
      </c>
      <c r="D138" s="29">
        <v>0</v>
      </c>
      <c r="E138" s="46" t="s">
        <v>765</v>
      </c>
      <c r="F138" s="13"/>
    </row>
    <row r="139" spans="1:6" x14ac:dyDescent="0.25">
      <c r="A139" s="213"/>
      <c r="B139" s="213"/>
      <c r="C139" s="5" t="s">
        <v>746</v>
      </c>
      <c r="D139" s="29">
        <v>3</v>
      </c>
      <c r="E139" s="46" t="s">
        <v>765</v>
      </c>
      <c r="F139" s="13"/>
    </row>
    <row r="140" spans="1:6" x14ac:dyDescent="0.25">
      <c r="A140" s="213"/>
      <c r="B140" s="213"/>
      <c r="C140" s="5" t="s">
        <v>748</v>
      </c>
      <c r="D140" s="29">
        <v>2</v>
      </c>
      <c r="E140" s="46" t="s">
        <v>765</v>
      </c>
      <c r="F140" s="13"/>
    </row>
    <row r="141" spans="1:6" x14ac:dyDescent="0.25">
      <c r="A141" s="213"/>
      <c r="B141" s="213"/>
      <c r="C141" s="5" t="s">
        <v>750</v>
      </c>
      <c r="D141" s="28"/>
      <c r="E141" s="46"/>
      <c r="F141" s="14" t="s">
        <v>798</v>
      </c>
    </row>
    <row r="142" spans="1:6" x14ac:dyDescent="0.25">
      <c r="A142" s="213"/>
      <c r="B142" s="213"/>
      <c r="C142" s="5" t="s">
        <v>752</v>
      </c>
      <c r="D142" s="29">
        <v>1</v>
      </c>
      <c r="E142" s="46" t="s">
        <v>794</v>
      </c>
      <c r="F142" s="13"/>
    </row>
    <row r="143" spans="1:6" x14ac:dyDescent="0.25">
      <c r="A143" s="213"/>
      <c r="B143" s="213"/>
      <c r="C143" s="5" t="s">
        <v>753</v>
      </c>
      <c r="D143" s="29"/>
      <c r="E143" s="46"/>
      <c r="F143" s="14" t="s">
        <v>800</v>
      </c>
    </row>
    <row r="144" spans="1:6" x14ac:dyDescent="0.25">
      <c r="A144" s="213"/>
      <c r="B144" s="213"/>
      <c r="C144" s="5" t="s">
        <v>754</v>
      </c>
      <c r="D144" s="29">
        <v>0</v>
      </c>
      <c r="E144" s="46"/>
      <c r="F144" s="13"/>
    </row>
    <row r="145" spans="1:6" x14ac:dyDescent="0.25">
      <c r="A145" s="213"/>
      <c r="B145" s="213"/>
      <c r="C145" s="5" t="s">
        <v>756</v>
      </c>
      <c r="D145" s="29">
        <v>0</v>
      </c>
      <c r="E145" s="46" t="s">
        <v>799</v>
      </c>
      <c r="F145" s="13"/>
    </row>
    <row r="146" spans="1:6" x14ac:dyDescent="0.25">
      <c r="A146" s="213">
        <v>11</v>
      </c>
      <c r="B146" s="217">
        <v>44861</v>
      </c>
      <c r="C146" s="5" t="s">
        <v>737</v>
      </c>
      <c r="D146" s="29">
        <v>1</v>
      </c>
      <c r="E146" s="46" t="s">
        <v>801</v>
      </c>
      <c r="F146" s="13"/>
    </row>
    <row r="147" spans="1:6" x14ac:dyDescent="0.25">
      <c r="A147" s="213"/>
      <c r="B147" s="213"/>
      <c r="C147" s="5" t="s">
        <v>740</v>
      </c>
      <c r="D147" s="29">
        <v>4</v>
      </c>
      <c r="E147" s="46" t="s">
        <v>765</v>
      </c>
      <c r="F147" s="13"/>
    </row>
    <row r="148" spans="1:6" x14ac:dyDescent="0.25">
      <c r="A148" s="213"/>
      <c r="B148" s="213"/>
      <c r="C148" s="5" t="s">
        <v>742</v>
      </c>
      <c r="D148" s="29">
        <v>2</v>
      </c>
      <c r="E148" s="46" t="s">
        <v>802</v>
      </c>
      <c r="F148" s="13"/>
    </row>
    <row r="149" spans="1:6" x14ac:dyDescent="0.25">
      <c r="A149" s="213"/>
      <c r="B149" s="213"/>
      <c r="C149" s="5" t="s">
        <v>744</v>
      </c>
      <c r="D149" s="29">
        <v>2</v>
      </c>
      <c r="E149" s="46" t="s">
        <v>765</v>
      </c>
      <c r="F149" s="13"/>
    </row>
    <row r="150" spans="1:6" x14ac:dyDescent="0.25">
      <c r="A150" s="213"/>
      <c r="B150" s="213"/>
      <c r="C150" s="5" t="s">
        <v>746</v>
      </c>
      <c r="D150" s="29">
        <v>8</v>
      </c>
      <c r="E150" s="46" t="s">
        <v>765</v>
      </c>
      <c r="F150" s="13"/>
    </row>
    <row r="151" spans="1:6" x14ac:dyDescent="0.25">
      <c r="A151" s="213"/>
      <c r="B151" s="213"/>
      <c r="C151" s="5" t="s">
        <v>748</v>
      </c>
      <c r="D151" s="29">
        <v>2</v>
      </c>
      <c r="E151" s="46" t="s">
        <v>765</v>
      </c>
      <c r="F151" s="13"/>
    </row>
    <row r="152" spans="1:6" x14ac:dyDescent="0.25">
      <c r="A152" s="213"/>
      <c r="B152" s="213"/>
      <c r="C152" s="5" t="s">
        <v>750</v>
      </c>
      <c r="D152" s="28"/>
      <c r="E152" s="46"/>
      <c r="F152" s="14" t="s">
        <v>798</v>
      </c>
    </row>
    <row r="153" spans="1:6" x14ac:dyDescent="0.25">
      <c r="A153" s="213"/>
      <c r="B153" s="213"/>
      <c r="C153" s="5" t="s">
        <v>752</v>
      </c>
      <c r="D153" s="29">
        <v>1</v>
      </c>
      <c r="E153" s="46" t="s">
        <v>794</v>
      </c>
      <c r="F153" s="13"/>
    </row>
    <row r="154" spans="1:6" x14ac:dyDescent="0.25">
      <c r="A154" s="213"/>
      <c r="B154" s="213"/>
      <c r="C154" s="5" t="s">
        <v>753</v>
      </c>
      <c r="D154" s="29">
        <v>2</v>
      </c>
      <c r="E154" s="46"/>
      <c r="F154" s="14" t="s">
        <v>800</v>
      </c>
    </row>
    <row r="155" spans="1:6" x14ac:dyDescent="0.25">
      <c r="A155" s="213"/>
      <c r="B155" s="213"/>
      <c r="C155" s="5" t="s">
        <v>754</v>
      </c>
      <c r="D155" s="29">
        <v>2</v>
      </c>
      <c r="E155" s="46" t="s">
        <v>803</v>
      </c>
      <c r="F155" s="13"/>
    </row>
    <row r="156" spans="1:6" x14ac:dyDescent="0.25">
      <c r="A156" s="213"/>
      <c r="B156" s="213"/>
      <c r="C156" s="5" t="s">
        <v>756</v>
      </c>
      <c r="D156" s="29">
        <v>0</v>
      </c>
      <c r="E156" s="46" t="s">
        <v>799</v>
      </c>
      <c r="F156" s="13"/>
    </row>
  </sheetData>
  <sheetProtection formatCells="0" insertHyperlinks="0" autoFilter="0"/>
  <autoFilter ref="A2:F156" xr:uid="{00000000-0009-0000-0000-000002000000}"/>
  <mergeCells count="29">
    <mergeCell ref="B102:B112"/>
    <mergeCell ref="B113:B123"/>
    <mergeCell ref="B124:B134"/>
    <mergeCell ref="B135:B145"/>
    <mergeCell ref="B146:B156"/>
    <mergeCell ref="B47:B57"/>
    <mergeCell ref="B58:B68"/>
    <mergeCell ref="B69:B79"/>
    <mergeCell ref="B80:B90"/>
    <mergeCell ref="B91:B101"/>
    <mergeCell ref="A102:A112"/>
    <mergeCell ref="A113:A123"/>
    <mergeCell ref="A124:A134"/>
    <mergeCell ref="A135:A145"/>
    <mergeCell ref="A146:A156"/>
    <mergeCell ref="A47:A57"/>
    <mergeCell ref="A58:A68"/>
    <mergeCell ref="A69:A79"/>
    <mergeCell ref="A80:A90"/>
    <mergeCell ref="A91:A101"/>
    <mergeCell ref="A1:F1"/>
    <mergeCell ref="A3:A13"/>
    <mergeCell ref="A14:A24"/>
    <mergeCell ref="A25:A35"/>
    <mergeCell ref="A36:A46"/>
    <mergeCell ref="B3:B13"/>
    <mergeCell ref="B14:B24"/>
    <mergeCell ref="B25:B35"/>
    <mergeCell ref="B36:B46"/>
  </mergeCells>
  <phoneticPr fontId="30" type="noConversion"/>
  <pageMargins left="0.75" right="0.75" top="1" bottom="1" header="0.5" footer="0.5"/>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9"/>
  <sheetViews>
    <sheetView topLeftCell="E76" workbookViewId="0">
      <selection activeCell="E76" sqref="E76"/>
    </sheetView>
  </sheetViews>
  <sheetFormatPr defaultColWidth="9" defaultRowHeight="14.4" x14ac:dyDescent="0.25"/>
  <cols>
    <col min="1" max="3" width="4.33203125" customWidth="1"/>
    <col min="4" max="4" width="7.88671875" customWidth="1"/>
    <col min="5" max="5" width="10" customWidth="1"/>
    <col min="6" max="6" width="18.44140625" customWidth="1"/>
    <col min="7" max="7" width="20.21875" customWidth="1"/>
    <col min="9" max="9" width="13.44140625" customWidth="1"/>
    <col min="10" max="10" width="12.6640625" customWidth="1"/>
    <col min="11" max="11" width="9.33203125"/>
    <col min="12" max="12" width="31.44140625" customWidth="1"/>
    <col min="13" max="13" width="26.33203125" customWidth="1"/>
    <col min="14" max="14" width="25.44140625" customWidth="1"/>
  </cols>
  <sheetData>
    <row r="1" spans="1:15" ht="51.75" customHeight="1" x14ac:dyDescent="0.25">
      <c r="A1" s="218" t="s">
        <v>804</v>
      </c>
      <c r="B1" s="219"/>
      <c r="C1" s="219"/>
      <c r="D1" s="219"/>
      <c r="E1" s="219"/>
      <c r="F1" s="219"/>
      <c r="G1" s="219"/>
      <c r="H1" s="219"/>
      <c r="I1" s="219"/>
      <c r="J1" s="219"/>
      <c r="K1" s="219"/>
      <c r="L1" s="219"/>
      <c r="M1" s="219"/>
      <c r="N1" s="219"/>
      <c r="O1" s="219"/>
    </row>
    <row r="2" spans="1:15" ht="17.399999999999999" x14ac:dyDescent="0.25">
      <c r="A2" s="220" t="s">
        <v>805</v>
      </c>
      <c r="B2" s="221"/>
      <c r="C2" s="221"/>
      <c r="D2" s="221"/>
      <c r="E2" s="221"/>
      <c r="F2" s="221"/>
      <c r="G2" s="221"/>
      <c r="H2" s="221"/>
      <c r="I2" s="221"/>
      <c r="J2" s="221"/>
      <c r="K2" s="221"/>
      <c r="L2" s="221"/>
      <c r="M2" s="221"/>
      <c r="N2" s="221"/>
      <c r="O2" s="222"/>
    </row>
    <row r="3" spans="1:15" ht="28.5" customHeight="1" x14ac:dyDescent="0.25">
      <c r="A3" s="1" t="s">
        <v>2</v>
      </c>
      <c r="B3" s="1" t="s">
        <v>3</v>
      </c>
      <c r="C3" s="1" t="s">
        <v>4</v>
      </c>
      <c r="D3" s="1" t="s">
        <v>5</v>
      </c>
      <c r="E3" s="1" t="s">
        <v>806</v>
      </c>
      <c r="F3" s="1" t="s">
        <v>6</v>
      </c>
      <c r="G3" s="1" t="s">
        <v>9</v>
      </c>
      <c r="H3" s="1" t="s">
        <v>10</v>
      </c>
      <c r="I3" s="1" t="s">
        <v>11</v>
      </c>
      <c r="J3" s="1" t="s">
        <v>807</v>
      </c>
      <c r="K3" s="1" t="s">
        <v>808</v>
      </c>
      <c r="L3" s="1" t="s">
        <v>809</v>
      </c>
      <c r="M3" s="1" t="s">
        <v>810</v>
      </c>
      <c r="N3" s="1" t="s">
        <v>811</v>
      </c>
      <c r="O3" s="1" t="s">
        <v>12</v>
      </c>
    </row>
    <row r="4" spans="1:15" ht="120" customHeight="1" x14ac:dyDescent="0.25">
      <c r="A4" s="1">
        <v>1</v>
      </c>
      <c r="B4" s="3" t="s">
        <v>152</v>
      </c>
      <c r="C4" s="3" t="s">
        <v>320</v>
      </c>
      <c r="D4" s="3" t="s">
        <v>812</v>
      </c>
      <c r="E4" s="3" t="s">
        <v>813</v>
      </c>
      <c r="F4" s="3" t="s">
        <v>373</v>
      </c>
      <c r="G4" s="3" t="s">
        <v>814</v>
      </c>
      <c r="H4" s="3" t="s">
        <v>375</v>
      </c>
      <c r="I4" s="3" t="s">
        <v>376</v>
      </c>
      <c r="J4" s="4">
        <v>44837</v>
      </c>
      <c r="K4" s="3" t="s">
        <v>815</v>
      </c>
      <c r="L4" s="3" t="s">
        <v>816</v>
      </c>
      <c r="M4" s="3" t="s">
        <v>817</v>
      </c>
      <c r="N4" s="5" t="e">
        <f ca="1">_xlfn.DISPIMG("ID_8D3813A046EC4BB791DA280065F47C3A",1)</f>
        <v>#NAME?</v>
      </c>
      <c r="O4" s="2"/>
    </row>
    <row r="5" spans="1:15" ht="120" customHeight="1" x14ac:dyDescent="0.25">
      <c r="A5" s="1">
        <v>2</v>
      </c>
      <c r="B5" s="3" t="s">
        <v>152</v>
      </c>
      <c r="C5" s="3" t="s">
        <v>196</v>
      </c>
      <c r="D5" s="3" t="s">
        <v>818</v>
      </c>
      <c r="E5" s="2" t="s">
        <v>819</v>
      </c>
      <c r="F5" s="3" t="s">
        <v>335</v>
      </c>
      <c r="G5" s="3" t="s">
        <v>336</v>
      </c>
      <c r="H5" s="3" t="s">
        <v>820</v>
      </c>
      <c r="I5" s="2">
        <v>13530826746</v>
      </c>
      <c r="J5" s="4">
        <v>44837</v>
      </c>
      <c r="K5" s="3" t="s">
        <v>815</v>
      </c>
      <c r="L5" s="35"/>
      <c r="M5" s="35"/>
      <c r="N5" s="2" t="e">
        <f ca="1">_xlfn.DISPIMG("ID_BD545507D03E4BA2AF39CC5442DDA74D",1)</f>
        <v>#NAME?</v>
      </c>
      <c r="O5" s="3" t="s">
        <v>821</v>
      </c>
    </row>
    <row r="6" spans="1:15" ht="120" customHeight="1" x14ac:dyDescent="0.25">
      <c r="A6" s="1">
        <v>3</v>
      </c>
      <c r="B6" s="3" t="s">
        <v>152</v>
      </c>
      <c r="C6" s="3" t="s">
        <v>196</v>
      </c>
      <c r="D6" s="3" t="s">
        <v>818</v>
      </c>
      <c r="E6" s="2" t="s">
        <v>819</v>
      </c>
      <c r="F6" s="3" t="s">
        <v>310</v>
      </c>
      <c r="G6" s="3" t="s">
        <v>822</v>
      </c>
      <c r="H6" s="2" t="s">
        <v>337</v>
      </c>
      <c r="I6" s="2">
        <v>15813724678</v>
      </c>
      <c r="J6" s="4">
        <v>44837</v>
      </c>
      <c r="K6" s="3" t="s">
        <v>815</v>
      </c>
      <c r="L6" s="35"/>
      <c r="M6" s="35"/>
      <c r="N6" s="2" t="e">
        <f ca="1">_xlfn.DISPIMG("ID_9D45E05A3F59420B8F0F25B44A2E7DD9",1)</f>
        <v>#NAME?</v>
      </c>
      <c r="O6" s="3" t="s">
        <v>821</v>
      </c>
    </row>
    <row r="7" spans="1:15" ht="120" customHeight="1" x14ac:dyDescent="0.25">
      <c r="A7" s="1">
        <v>4</v>
      </c>
      <c r="B7" s="3" t="s">
        <v>152</v>
      </c>
      <c r="C7" s="3" t="s">
        <v>196</v>
      </c>
      <c r="D7" s="3" t="s">
        <v>818</v>
      </c>
      <c r="E7" s="2" t="s">
        <v>823</v>
      </c>
      <c r="F7" s="3" t="s">
        <v>242</v>
      </c>
      <c r="G7" s="3" t="s">
        <v>243</v>
      </c>
      <c r="H7" s="3" t="s">
        <v>244</v>
      </c>
      <c r="I7" s="2">
        <v>18925200301</v>
      </c>
      <c r="J7" s="4">
        <v>44837</v>
      </c>
      <c r="K7" s="3" t="s">
        <v>815</v>
      </c>
      <c r="L7" s="35"/>
      <c r="M7" s="35"/>
      <c r="N7" s="6" t="e">
        <f ca="1">_xlfn.DISPIMG("ID_342252EB8F314F60A5C433C7275C2D6D",1)</f>
        <v>#NAME?</v>
      </c>
      <c r="O7" s="3" t="s">
        <v>821</v>
      </c>
    </row>
    <row r="8" spans="1:15" ht="164.25" customHeight="1" x14ac:dyDescent="0.25">
      <c r="A8" s="1">
        <v>5</v>
      </c>
      <c r="B8" s="3" t="s">
        <v>152</v>
      </c>
      <c r="C8" s="3" t="s">
        <v>196</v>
      </c>
      <c r="D8" s="3" t="s">
        <v>824</v>
      </c>
      <c r="E8" s="2" t="s">
        <v>825</v>
      </c>
      <c r="F8" s="3" t="s">
        <v>826</v>
      </c>
      <c r="G8" s="2" t="s">
        <v>827</v>
      </c>
      <c r="H8" s="2" t="s">
        <v>828</v>
      </c>
      <c r="I8" s="3" t="s">
        <v>829</v>
      </c>
      <c r="J8" s="4">
        <v>44842</v>
      </c>
      <c r="K8" s="3" t="s">
        <v>830</v>
      </c>
      <c r="L8" s="3" t="s">
        <v>831</v>
      </c>
      <c r="M8" s="3" t="s">
        <v>832</v>
      </c>
      <c r="N8" s="2" t="e">
        <f ca="1">_xlfn.DISPIMG("ID_E6A2AB0C6BFD47D99F6457589ACBC6B4",1)</f>
        <v>#NAME?</v>
      </c>
      <c r="O8" s="2"/>
    </row>
    <row r="9" spans="1:15" ht="120" customHeight="1" x14ac:dyDescent="0.25">
      <c r="A9" s="1">
        <v>6</v>
      </c>
      <c r="B9" s="3" t="s">
        <v>152</v>
      </c>
      <c r="C9" s="3" t="s">
        <v>320</v>
      </c>
      <c r="D9" s="3" t="s">
        <v>824</v>
      </c>
      <c r="E9" s="2" t="s">
        <v>825</v>
      </c>
      <c r="F9" s="2" t="s">
        <v>833</v>
      </c>
      <c r="G9" s="2" t="s">
        <v>834</v>
      </c>
      <c r="H9" s="2" t="s">
        <v>396</v>
      </c>
      <c r="I9" s="2">
        <v>13927414191</v>
      </c>
      <c r="J9" s="4">
        <v>44842</v>
      </c>
      <c r="K9" s="3" t="s">
        <v>830</v>
      </c>
      <c r="L9" s="3" t="s">
        <v>835</v>
      </c>
      <c r="M9" s="3" t="s">
        <v>836</v>
      </c>
      <c r="N9" s="2" t="e">
        <f ca="1">_xlfn.DISPIMG("ID_755B497411F540A49E895B27EAA464BA",1)</f>
        <v>#NAME?</v>
      </c>
      <c r="O9" s="2"/>
    </row>
    <row r="10" spans="1:15" ht="120" customHeight="1" x14ac:dyDescent="0.25">
      <c r="A10" s="1">
        <v>7</v>
      </c>
      <c r="B10" s="3" t="s">
        <v>152</v>
      </c>
      <c r="C10" s="17" t="s">
        <v>196</v>
      </c>
      <c r="D10" s="17" t="s">
        <v>73</v>
      </c>
      <c r="E10" s="17" t="s">
        <v>837</v>
      </c>
      <c r="F10" s="18" t="s">
        <v>203</v>
      </c>
      <c r="G10" s="17" t="s">
        <v>204</v>
      </c>
      <c r="H10" s="17" t="s">
        <v>205</v>
      </c>
      <c r="I10" s="30" t="s">
        <v>206</v>
      </c>
      <c r="J10" s="4">
        <v>44770</v>
      </c>
      <c r="K10" s="3" t="s">
        <v>838</v>
      </c>
      <c r="L10" s="3" t="s">
        <v>839</v>
      </c>
      <c r="M10" s="3" t="s">
        <v>840</v>
      </c>
      <c r="N10" s="2" t="e">
        <f ca="1">_xlfn.DISPIMG("ID_D5BE3ED41D47453ABB239B976C69EFBB",1)</f>
        <v>#NAME?</v>
      </c>
      <c r="O10" s="2"/>
    </row>
    <row r="11" spans="1:15" ht="120" customHeight="1" x14ac:dyDescent="0.25">
      <c r="A11" s="1">
        <v>8</v>
      </c>
      <c r="B11" s="2"/>
      <c r="C11" s="19" t="s">
        <v>196</v>
      </c>
      <c r="D11" s="19" t="s">
        <v>73</v>
      </c>
      <c r="E11" s="19" t="s">
        <v>841</v>
      </c>
      <c r="F11" s="20" t="s">
        <v>294</v>
      </c>
      <c r="G11" s="20" t="s">
        <v>842</v>
      </c>
      <c r="H11" s="20" t="s">
        <v>296</v>
      </c>
      <c r="I11" s="19">
        <v>13510801830</v>
      </c>
      <c r="J11" s="4">
        <v>44804</v>
      </c>
      <c r="K11" s="3" t="s">
        <v>843</v>
      </c>
      <c r="L11" s="3" t="s">
        <v>844</v>
      </c>
      <c r="M11" s="3" t="s">
        <v>845</v>
      </c>
      <c r="N11" s="2" t="e">
        <f ca="1">_xlfn.DISPIMG("ID_DB2C5C97B1F84B2D83B2152AEA60992C",1)</f>
        <v>#NAME?</v>
      </c>
      <c r="O11" s="2"/>
    </row>
    <row r="12" spans="1:15" ht="120" customHeight="1" x14ac:dyDescent="0.25">
      <c r="A12" s="1">
        <v>9</v>
      </c>
      <c r="B12" s="2"/>
      <c r="C12" s="19" t="s">
        <v>320</v>
      </c>
      <c r="D12" s="19" t="s">
        <v>73</v>
      </c>
      <c r="E12" s="19" t="s">
        <v>846</v>
      </c>
      <c r="F12" s="20" t="s">
        <v>477</v>
      </c>
      <c r="G12" s="20" t="s">
        <v>478</v>
      </c>
      <c r="H12" s="20" t="s">
        <v>479</v>
      </c>
      <c r="I12" s="19">
        <v>18566224271</v>
      </c>
      <c r="J12" s="4">
        <v>44805</v>
      </c>
      <c r="K12" s="3" t="s">
        <v>843</v>
      </c>
      <c r="L12" s="3" t="s">
        <v>847</v>
      </c>
      <c r="M12" s="3" t="s">
        <v>848</v>
      </c>
      <c r="N12" s="7" t="e">
        <f ca="1">_xlfn.DISPIMG("ID_A4E12CE978214112897F02AF9960E4BC",1)</f>
        <v>#NAME?</v>
      </c>
      <c r="O12" s="2"/>
    </row>
    <row r="13" spans="1:15" ht="120" customHeight="1" x14ac:dyDescent="0.25">
      <c r="A13" s="1">
        <v>10</v>
      </c>
      <c r="B13" s="2"/>
      <c r="C13" s="2" t="s">
        <v>320</v>
      </c>
      <c r="D13" s="2" t="s">
        <v>73</v>
      </c>
      <c r="E13" s="2" t="s">
        <v>849</v>
      </c>
      <c r="F13" s="2" t="s">
        <v>850</v>
      </c>
      <c r="G13" s="2" t="s">
        <v>558</v>
      </c>
      <c r="H13" s="2" t="s">
        <v>851</v>
      </c>
      <c r="I13" s="2">
        <v>13560722486</v>
      </c>
      <c r="J13" s="4">
        <v>44805</v>
      </c>
      <c r="K13" s="3" t="s">
        <v>852</v>
      </c>
      <c r="L13" s="3" t="s">
        <v>853</v>
      </c>
      <c r="M13" s="3" t="s">
        <v>854</v>
      </c>
      <c r="N13" s="2" t="e">
        <f ca="1">_xlfn.DISPIMG("ID_F989473A7B404518A61937C1E87CF8A0",1)</f>
        <v>#NAME?</v>
      </c>
      <c r="O13" s="2"/>
    </row>
    <row r="14" spans="1:15" ht="120" customHeight="1" x14ac:dyDescent="0.25">
      <c r="A14" s="1">
        <v>11</v>
      </c>
      <c r="B14" s="2"/>
      <c r="C14" s="2" t="s">
        <v>320</v>
      </c>
      <c r="D14" s="2" t="s">
        <v>67</v>
      </c>
      <c r="E14" s="2" t="s">
        <v>855</v>
      </c>
      <c r="F14" s="2" t="s">
        <v>536</v>
      </c>
      <c r="G14" s="2" t="s">
        <v>537</v>
      </c>
      <c r="H14" s="2" t="s">
        <v>538</v>
      </c>
      <c r="I14" s="2">
        <v>13352960769</v>
      </c>
      <c r="J14" s="4">
        <v>44806</v>
      </c>
      <c r="K14" s="3" t="s">
        <v>856</v>
      </c>
      <c r="L14" s="3" t="s">
        <v>857</v>
      </c>
      <c r="M14" s="3" t="s">
        <v>858</v>
      </c>
      <c r="N14" s="2" t="e">
        <f ca="1">_xlfn.DISPIMG("ID_CD0AA4E0C103439BBB833E7C8D4CA6C0",1)</f>
        <v>#NAME?</v>
      </c>
      <c r="O14" s="2"/>
    </row>
    <row r="15" spans="1:15" ht="120" customHeight="1" x14ac:dyDescent="0.25">
      <c r="A15" s="1">
        <v>12</v>
      </c>
      <c r="B15" s="2"/>
      <c r="C15" s="21" t="s">
        <v>320</v>
      </c>
      <c r="D15" s="21" t="s">
        <v>67</v>
      </c>
      <c r="E15" s="21" t="s">
        <v>859</v>
      </c>
      <c r="F15" s="20" t="s">
        <v>446</v>
      </c>
      <c r="G15" s="20" t="s">
        <v>860</v>
      </c>
      <c r="H15" s="19" t="s">
        <v>861</v>
      </c>
      <c r="I15" s="19">
        <v>13554745573</v>
      </c>
      <c r="J15" s="4">
        <v>44806</v>
      </c>
      <c r="K15" s="3" t="s">
        <v>856</v>
      </c>
      <c r="L15" s="3" t="s">
        <v>862</v>
      </c>
      <c r="M15" s="3" t="s">
        <v>863</v>
      </c>
      <c r="N15" s="2" t="e">
        <f ca="1">_xlfn.DISPIMG("ID_6087042E780C4694BAD766D60044535A",1)</f>
        <v>#NAME?</v>
      </c>
      <c r="O15" s="2"/>
    </row>
    <row r="16" spans="1:15" ht="120" customHeight="1" x14ac:dyDescent="0.25">
      <c r="A16" s="1">
        <v>13</v>
      </c>
      <c r="B16" s="3" t="s">
        <v>152</v>
      </c>
      <c r="C16" s="17" t="s">
        <v>196</v>
      </c>
      <c r="D16" s="17" t="s">
        <v>73</v>
      </c>
      <c r="E16" s="17" t="s">
        <v>837</v>
      </c>
      <c r="F16" s="18" t="s">
        <v>203</v>
      </c>
      <c r="G16" s="17" t="s">
        <v>204</v>
      </c>
      <c r="H16" s="17" t="s">
        <v>205</v>
      </c>
      <c r="I16" s="30" t="s">
        <v>206</v>
      </c>
      <c r="J16" s="4">
        <v>44770</v>
      </c>
      <c r="K16" s="3" t="s">
        <v>838</v>
      </c>
      <c r="L16" s="3" t="s">
        <v>864</v>
      </c>
      <c r="M16" s="3" t="s">
        <v>865</v>
      </c>
      <c r="N16" s="5" t="e">
        <f ca="1">_xlfn.DISPIMG("ID_2218A43C0F144F8FAA7C40C3B08DC2E6",1)</f>
        <v>#NAME?</v>
      </c>
      <c r="O16" s="2"/>
    </row>
    <row r="17" spans="1:15" ht="120" customHeight="1" x14ac:dyDescent="0.25">
      <c r="A17" s="1">
        <v>14</v>
      </c>
      <c r="B17" s="3"/>
      <c r="C17" s="22" t="s">
        <v>320</v>
      </c>
      <c r="D17" s="22" t="s">
        <v>31</v>
      </c>
      <c r="E17" s="22" t="s">
        <v>866</v>
      </c>
      <c r="F17" s="23" t="s">
        <v>574</v>
      </c>
      <c r="G17" s="24" t="s">
        <v>867</v>
      </c>
      <c r="H17" s="22" t="s">
        <v>868</v>
      </c>
      <c r="I17" s="22">
        <v>15989476015</v>
      </c>
      <c r="J17" s="4">
        <v>44810</v>
      </c>
      <c r="K17" s="3" t="s">
        <v>869</v>
      </c>
      <c r="L17" s="3" t="s">
        <v>821</v>
      </c>
      <c r="M17" s="3"/>
      <c r="N17" s="36" t="e">
        <f ca="1">_xlfn.DISPIMG("ID_A37894432A9842129E6E5C2587EF2746",1)</f>
        <v>#NAME?</v>
      </c>
      <c r="O17" s="2"/>
    </row>
    <row r="18" spans="1:15" ht="120" customHeight="1" x14ac:dyDescent="0.25">
      <c r="A18" s="1">
        <v>15</v>
      </c>
      <c r="B18" s="3"/>
      <c r="C18" s="25" t="s">
        <v>320</v>
      </c>
      <c r="D18" s="25" t="s">
        <v>31</v>
      </c>
      <c r="E18" s="25" t="s">
        <v>866</v>
      </c>
      <c r="F18" s="24" t="s">
        <v>560</v>
      </c>
      <c r="G18" s="24" t="s">
        <v>562</v>
      </c>
      <c r="H18" s="25" t="s">
        <v>563</v>
      </c>
      <c r="I18" s="25">
        <v>15338752256</v>
      </c>
      <c r="J18" s="4">
        <v>44810</v>
      </c>
      <c r="K18" s="3" t="s">
        <v>869</v>
      </c>
      <c r="L18" s="3" t="s">
        <v>821</v>
      </c>
      <c r="M18" s="3"/>
      <c r="N18" s="36" t="e">
        <f ca="1">_xlfn.DISPIMG("ID_0CB978A279DD4E19BBFA4637008CDB32",1)</f>
        <v>#NAME?</v>
      </c>
      <c r="O18" s="2"/>
    </row>
    <row r="19" spans="1:15" ht="120" customHeight="1" x14ac:dyDescent="0.25">
      <c r="A19" s="1">
        <v>16</v>
      </c>
      <c r="B19" s="3"/>
      <c r="C19" s="19" t="s">
        <v>196</v>
      </c>
      <c r="D19" s="19" t="s">
        <v>31</v>
      </c>
      <c r="E19" s="19" t="s">
        <v>866</v>
      </c>
      <c r="F19" s="20" t="s">
        <v>245</v>
      </c>
      <c r="G19" s="20" t="s">
        <v>870</v>
      </c>
      <c r="H19" s="19" t="s">
        <v>248</v>
      </c>
      <c r="I19" s="19" t="s">
        <v>871</v>
      </c>
      <c r="J19" s="4">
        <v>44810</v>
      </c>
      <c r="K19" s="3" t="s">
        <v>869</v>
      </c>
      <c r="L19" s="3" t="s">
        <v>821</v>
      </c>
      <c r="M19" s="3"/>
      <c r="N19" s="36" t="e">
        <f ca="1">_xlfn.DISPIMG("ID_46D37FD987E64B8E9619BF5006F48E72",1)</f>
        <v>#NAME?</v>
      </c>
      <c r="O19" s="2"/>
    </row>
    <row r="20" spans="1:15" ht="120" customHeight="1" x14ac:dyDescent="0.25">
      <c r="A20" s="1">
        <v>17</v>
      </c>
      <c r="B20" s="3"/>
      <c r="C20" s="21" t="s">
        <v>320</v>
      </c>
      <c r="D20" s="21" t="s">
        <v>31</v>
      </c>
      <c r="E20" s="21" t="s">
        <v>866</v>
      </c>
      <c r="F20" s="20" t="s">
        <v>507</v>
      </c>
      <c r="G20" s="20" t="s">
        <v>508</v>
      </c>
      <c r="H20" s="19" t="s">
        <v>509</v>
      </c>
      <c r="I20" s="19">
        <v>13312907186</v>
      </c>
      <c r="J20" s="4">
        <v>44810</v>
      </c>
      <c r="K20" s="3" t="s">
        <v>869</v>
      </c>
      <c r="L20" s="3" t="s">
        <v>821</v>
      </c>
      <c r="M20" s="3"/>
      <c r="N20" s="36" t="e">
        <f ca="1">_xlfn.DISPIMG("ID_BB15B443530F4DBEB8E3929B25F47D99",1)</f>
        <v>#NAME?</v>
      </c>
      <c r="O20" s="2"/>
    </row>
    <row r="21" spans="1:15" ht="120" customHeight="1" x14ac:dyDescent="0.25">
      <c r="A21" s="1">
        <v>18</v>
      </c>
      <c r="B21" s="3"/>
      <c r="C21" s="19" t="s">
        <v>196</v>
      </c>
      <c r="D21" s="19" t="s">
        <v>31</v>
      </c>
      <c r="E21" s="19" t="s">
        <v>866</v>
      </c>
      <c r="F21" s="20" t="s">
        <v>287</v>
      </c>
      <c r="G21" s="20" t="s">
        <v>288</v>
      </c>
      <c r="H21" s="19" t="s">
        <v>289</v>
      </c>
      <c r="I21" s="19">
        <v>13316870512</v>
      </c>
      <c r="J21" s="4">
        <v>44810</v>
      </c>
      <c r="K21" s="3" t="s">
        <v>869</v>
      </c>
      <c r="L21" s="3" t="s">
        <v>821</v>
      </c>
      <c r="M21" s="3"/>
      <c r="N21" s="36" t="e">
        <f ca="1">_xlfn.DISPIMG("ID_A0175FD9F7A44AFD819410DFCF9ECD92",1)</f>
        <v>#NAME?</v>
      </c>
      <c r="O21" s="2"/>
    </row>
    <row r="22" spans="1:15" ht="120" customHeight="1" x14ac:dyDescent="0.25">
      <c r="A22" s="1">
        <v>19</v>
      </c>
      <c r="B22" s="2" t="s">
        <v>152</v>
      </c>
      <c r="C22" s="2" t="s">
        <v>320</v>
      </c>
      <c r="D22" s="2" t="s">
        <v>73</v>
      </c>
      <c r="E22" s="2" t="s">
        <v>841</v>
      </c>
      <c r="F22" s="2" t="s">
        <v>568</v>
      </c>
      <c r="G22" s="2" t="s">
        <v>872</v>
      </c>
      <c r="H22" s="2" t="s">
        <v>570</v>
      </c>
      <c r="I22" s="7">
        <v>13302917996</v>
      </c>
      <c r="J22" s="37">
        <v>44811</v>
      </c>
      <c r="K22" s="3" t="s">
        <v>838</v>
      </c>
      <c r="L22" s="3" t="s">
        <v>873</v>
      </c>
      <c r="M22" s="2" t="s">
        <v>874</v>
      </c>
      <c r="N22" t="e">
        <f ca="1">_xlfn.DISPIMG("ID_91EEDBC81ABB4E118736D261914B1A4D",1)</f>
        <v>#NAME?</v>
      </c>
      <c r="O22" s="2"/>
    </row>
    <row r="23" spans="1:15" ht="120" customHeight="1" x14ac:dyDescent="0.25">
      <c r="A23" s="1">
        <v>20</v>
      </c>
      <c r="B23" s="2" t="s">
        <v>152</v>
      </c>
      <c r="C23" s="2" t="s">
        <v>320</v>
      </c>
      <c r="D23" s="2" t="s">
        <v>31</v>
      </c>
      <c r="E23" s="2" t="s">
        <v>875</v>
      </c>
      <c r="F23" s="2" t="s">
        <v>408</v>
      </c>
      <c r="G23" s="2" t="s">
        <v>409</v>
      </c>
      <c r="H23" s="2" t="s">
        <v>876</v>
      </c>
      <c r="I23" s="7">
        <v>15602935115</v>
      </c>
      <c r="J23" s="37">
        <v>44817</v>
      </c>
      <c r="K23" s="3" t="s">
        <v>869</v>
      </c>
      <c r="L23" s="2" t="s">
        <v>877</v>
      </c>
      <c r="M23" s="38" t="s">
        <v>878</v>
      </c>
      <c r="N23" s="13" t="e">
        <f ca="1">_xlfn.DISPIMG("ID_92975B8D7DD24DC0B6CED7CEE8325914",1)</f>
        <v>#NAME?</v>
      </c>
      <c r="O23" s="2"/>
    </row>
    <row r="24" spans="1:15" ht="120" customHeight="1" x14ac:dyDescent="0.25">
      <c r="A24" s="1">
        <v>21</v>
      </c>
      <c r="B24" s="2"/>
      <c r="C24" s="22" t="s">
        <v>320</v>
      </c>
      <c r="D24" s="22" t="s">
        <v>31</v>
      </c>
      <c r="E24" s="22" t="s">
        <v>875</v>
      </c>
      <c r="F24" s="24" t="s">
        <v>321</v>
      </c>
      <c r="G24" s="24" t="s">
        <v>322</v>
      </c>
      <c r="H24" s="25" t="s">
        <v>323</v>
      </c>
      <c r="I24" s="25">
        <v>15019280336</v>
      </c>
      <c r="J24" s="37">
        <v>44817</v>
      </c>
      <c r="K24" s="3" t="s">
        <v>869</v>
      </c>
      <c r="L24" s="3" t="s">
        <v>821</v>
      </c>
      <c r="M24" s="38"/>
      <c r="N24" s="13" t="e">
        <f ca="1">_xlfn.DISPIMG("ID_CC34914360F6453788CC5C8B64DB9153",1)</f>
        <v>#NAME?</v>
      </c>
      <c r="O24" s="2"/>
    </row>
    <row r="25" spans="1:15" ht="120" customHeight="1" x14ac:dyDescent="0.25">
      <c r="A25" s="1">
        <v>22</v>
      </c>
      <c r="B25" s="2" t="s">
        <v>152</v>
      </c>
      <c r="C25" s="2" t="s">
        <v>320</v>
      </c>
      <c r="D25" s="2" t="s">
        <v>37</v>
      </c>
      <c r="E25" s="2" t="s">
        <v>879</v>
      </c>
      <c r="F25" s="2" t="s">
        <v>418</v>
      </c>
      <c r="G25" s="2" t="s">
        <v>419</v>
      </c>
      <c r="H25" s="2" t="s">
        <v>420</v>
      </c>
      <c r="I25" s="7">
        <v>15389409050</v>
      </c>
      <c r="J25" s="37">
        <v>44833</v>
      </c>
      <c r="K25" s="3" t="s">
        <v>856</v>
      </c>
      <c r="L25" s="2" t="s">
        <v>880</v>
      </c>
      <c r="M25" s="39" t="s">
        <v>881</v>
      </c>
      <c r="N25" s="13" t="e">
        <f ca="1">_xlfn.DISPIMG("ID_01C5BB858C974205923D518F52E24CEC",1)</f>
        <v>#NAME?</v>
      </c>
      <c r="O25" s="2"/>
    </row>
    <row r="26" spans="1:15" ht="120" customHeight="1" x14ac:dyDescent="0.25">
      <c r="A26" s="1">
        <v>23</v>
      </c>
      <c r="B26" s="2" t="s">
        <v>152</v>
      </c>
      <c r="C26" s="2" t="s">
        <v>320</v>
      </c>
      <c r="D26" s="2" t="s">
        <v>37</v>
      </c>
      <c r="E26" s="2" t="s">
        <v>879</v>
      </c>
      <c r="F26" s="2" t="s">
        <v>522</v>
      </c>
      <c r="G26" s="2" t="s">
        <v>882</v>
      </c>
      <c r="H26" s="2" t="s">
        <v>524</v>
      </c>
      <c r="I26" s="7">
        <v>13316966026</v>
      </c>
      <c r="J26" s="37">
        <v>44833</v>
      </c>
      <c r="K26" s="3" t="s">
        <v>856</v>
      </c>
      <c r="L26" s="2" t="s">
        <v>883</v>
      </c>
      <c r="M26" s="39" t="s">
        <v>884</v>
      </c>
      <c r="N26" s="13" t="e">
        <f ca="1">_xlfn.DISPIMG("ID_831ADB202B13416591C79043E6395207",1)</f>
        <v>#NAME?</v>
      </c>
      <c r="O26" s="2"/>
    </row>
    <row r="27" spans="1:15" ht="120" customHeight="1" x14ac:dyDescent="0.25">
      <c r="A27" s="1">
        <v>24</v>
      </c>
      <c r="B27" s="2" t="s">
        <v>13</v>
      </c>
      <c r="C27" s="2" t="s">
        <v>41</v>
      </c>
      <c r="D27" s="2" t="s">
        <v>110</v>
      </c>
      <c r="E27" s="2" t="s">
        <v>885</v>
      </c>
      <c r="F27" s="2" t="s">
        <v>125</v>
      </c>
      <c r="G27" s="2" t="s">
        <v>126</v>
      </c>
      <c r="H27" s="2" t="s">
        <v>127</v>
      </c>
      <c r="I27" s="7">
        <v>18860131687</v>
      </c>
      <c r="J27" s="37">
        <v>44833</v>
      </c>
      <c r="K27" s="3" t="s">
        <v>886</v>
      </c>
      <c r="L27" s="3" t="s">
        <v>887</v>
      </c>
      <c r="M27" s="39"/>
      <c r="N27" s="13" t="e">
        <f ca="1">_xlfn.DISPIMG("ID_1E2E742B49BD439DADAAC08038421856",1)</f>
        <v>#NAME?</v>
      </c>
      <c r="O27" s="2"/>
    </row>
    <row r="28" spans="1:15" ht="120" customHeight="1" x14ac:dyDescent="0.25">
      <c r="A28" s="1">
        <v>25</v>
      </c>
      <c r="B28" s="2" t="s">
        <v>152</v>
      </c>
      <c r="C28" s="2" t="s">
        <v>320</v>
      </c>
      <c r="D28" s="2" t="s">
        <v>110</v>
      </c>
      <c r="E28" s="2" t="s">
        <v>888</v>
      </c>
      <c r="F28" s="2" t="s">
        <v>889</v>
      </c>
      <c r="G28" s="2" t="s">
        <v>566</v>
      </c>
      <c r="H28" s="2" t="s">
        <v>567</v>
      </c>
      <c r="I28" s="7">
        <v>18823370659</v>
      </c>
      <c r="J28" s="40">
        <v>44833</v>
      </c>
      <c r="K28" s="2" t="s">
        <v>890</v>
      </c>
      <c r="L28" s="2" t="s">
        <v>891</v>
      </c>
      <c r="M28" s="41" t="s">
        <v>892</v>
      </c>
      <c r="N28" s="13" t="e">
        <f ca="1">_xlfn.DISPIMG("ID_50AFE4E76410403C990B6D77F147101E",1)</f>
        <v>#NAME?</v>
      </c>
      <c r="O28" s="2"/>
    </row>
    <row r="29" spans="1:15" ht="120" customHeight="1" x14ac:dyDescent="0.25">
      <c r="A29" s="1">
        <v>26</v>
      </c>
      <c r="B29" s="2" t="s">
        <v>152</v>
      </c>
      <c r="C29" s="2" t="s">
        <v>320</v>
      </c>
      <c r="D29" s="2" t="s">
        <v>110</v>
      </c>
      <c r="E29" s="2" t="s">
        <v>888</v>
      </c>
      <c r="F29" s="2" t="s">
        <v>546</v>
      </c>
      <c r="G29" s="2" t="s">
        <v>548</v>
      </c>
      <c r="H29" s="2" t="s">
        <v>549</v>
      </c>
      <c r="I29" s="7">
        <v>13699802040</v>
      </c>
      <c r="J29" s="37">
        <v>44833</v>
      </c>
      <c r="K29" s="3" t="s">
        <v>890</v>
      </c>
      <c r="L29" s="2" t="s">
        <v>893</v>
      </c>
      <c r="M29" s="41" t="s">
        <v>894</v>
      </c>
      <c r="N29" s="13" t="e">
        <f ca="1">_xlfn.DISPIMG("ID_69103CE759614F35BA3040B2D7AE7D71",1)</f>
        <v>#NAME?</v>
      </c>
      <c r="O29" s="2"/>
    </row>
    <row r="30" spans="1:15" ht="120" customHeight="1" x14ac:dyDescent="0.25">
      <c r="A30" s="1">
        <v>27</v>
      </c>
      <c r="B30" s="2" t="s">
        <v>152</v>
      </c>
      <c r="C30" s="2" t="s">
        <v>320</v>
      </c>
      <c r="D30" s="2" t="s">
        <v>110</v>
      </c>
      <c r="E30" s="2" t="s">
        <v>888</v>
      </c>
      <c r="F30" s="2" t="s">
        <v>542</v>
      </c>
      <c r="G30" s="2" t="s">
        <v>543</v>
      </c>
      <c r="H30" s="2" t="s">
        <v>544</v>
      </c>
      <c r="I30" s="7" t="s">
        <v>895</v>
      </c>
      <c r="J30" s="37">
        <v>44833</v>
      </c>
      <c r="K30" s="3" t="s">
        <v>886</v>
      </c>
      <c r="L30" s="2" t="s">
        <v>896</v>
      </c>
      <c r="M30" s="41" t="s">
        <v>894</v>
      </c>
      <c r="N30" s="13" t="e">
        <f ca="1">_xlfn.DISPIMG("ID_668A673202344D29B8FE3257DEF7F762",1)</f>
        <v>#NAME?</v>
      </c>
      <c r="O30" s="2"/>
    </row>
    <row r="31" spans="1:15" ht="120" customHeight="1" x14ac:dyDescent="0.25">
      <c r="A31" s="1">
        <v>28</v>
      </c>
      <c r="B31" s="2" t="s">
        <v>152</v>
      </c>
      <c r="C31" s="2" t="s">
        <v>320</v>
      </c>
      <c r="D31" s="2" t="s">
        <v>37</v>
      </c>
      <c r="E31" s="2" t="s">
        <v>897</v>
      </c>
      <c r="F31" s="2" t="s">
        <v>577</v>
      </c>
      <c r="G31" s="2" t="s">
        <v>578</v>
      </c>
      <c r="H31" s="2" t="s">
        <v>517</v>
      </c>
      <c r="I31" s="7">
        <v>13622354959</v>
      </c>
      <c r="J31" s="37">
        <v>44834</v>
      </c>
      <c r="K31" s="3" t="s">
        <v>898</v>
      </c>
      <c r="L31" s="2" t="s">
        <v>899</v>
      </c>
      <c r="M31" s="41" t="s">
        <v>894</v>
      </c>
      <c r="N31" s="13" t="e">
        <f ca="1">_xlfn.DISPIMG("ID_118C0B34C798463B92423387B75C5E1D",1)</f>
        <v>#NAME?</v>
      </c>
      <c r="O31" s="2"/>
    </row>
    <row r="32" spans="1:15" ht="120" customHeight="1" x14ac:dyDescent="0.25">
      <c r="A32" s="1">
        <v>29</v>
      </c>
      <c r="B32" s="2" t="s">
        <v>152</v>
      </c>
      <c r="C32" s="2" t="s">
        <v>320</v>
      </c>
      <c r="D32" s="2" t="s">
        <v>37</v>
      </c>
      <c r="E32" s="2"/>
      <c r="F32" s="2" t="s">
        <v>227</v>
      </c>
      <c r="G32" s="2" t="s">
        <v>228</v>
      </c>
      <c r="H32" s="2" t="s">
        <v>900</v>
      </c>
      <c r="I32" s="30" t="s">
        <v>901</v>
      </c>
      <c r="J32" s="37">
        <v>44834</v>
      </c>
      <c r="K32" s="3" t="s">
        <v>898</v>
      </c>
      <c r="L32" s="3" t="s">
        <v>902</v>
      </c>
      <c r="M32" s="41" t="s">
        <v>894</v>
      </c>
      <c r="N32" s="13" t="e">
        <f ca="1">_xlfn.DISPIMG("ID_39C79F8743B142EEBD8D5A6E74CC82CB",1)</f>
        <v>#NAME?</v>
      </c>
      <c r="O32" s="2"/>
    </row>
    <row r="33" spans="1:15" ht="120" customHeight="1" x14ac:dyDescent="0.25">
      <c r="A33" s="1">
        <v>30</v>
      </c>
      <c r="B33" s="2" t="s">
        <v>152</v>
      </c>
      <c r="C33" s="2" t="s">
        <v>320</v>
      </c>
      <c r="D33" s="2" t="s">
        <v>37</v>
      </c>
      <c r="E33" s="2" t="s">
        <v>903</v>
      </c>
      <c r="F33" s="2" t="s">
        <v>451</v>
      </c>
      <c r="G33" s="2" t="s">
        <v>452</v>
      </c>
      <c r="H33" s="2" t="s">
        <v>453</v>
      </c>
      <c r="I33" s="30">
        <v>13424157393</v>
      </c>
      <c r="J33" s="37">
        <v>44834</v>
      </c>
      <c r="K33" s="3" t="s">
        <v>898</v>
      </c>
      <c r="L33" s="3" t="s">
        <v>904</v>
      </c>
      <c r="M33" s="39" t="s">
        <v>905</v>
      </c>
      <c r="N33" s="13" t="e">
        <f ca="1">_xlfn.DISPIMG("ID_4AB05E09933F41D9BA9238B4AC5CC764",1)</f>
        <v>#NAME?</v>
      </c>
      <c r="O33" s="2"/>
    </row>
    <row r="34" spans="1:15" ht="120" customHeight="1" x14ac:dyDescent="0.25">
      <c r="A34" s="1">
        <v>31</v>
      </c>
      <c r="B34" s="2" t="s">
        <v>152</v>
      </c>
      <c r="C34" s="2" t="s">
        <v>320</v>
      </c>
      <c r="D34" s="2" t="s">
        <v>37</v>
      </c>
      <c r="E34" s="3" t="s">
        <v>879</v>
      </c>
      <c r="F34" s="2" t="s">
        <v>356</v>
      </c>
      <c r="G34" s="2" t="s">
        <v>906</v>
      </c>
      <c r="H34" s="2" t="s">
        <v>907</v>
      </c>
      <c r="I34" s="30">
        <v>13670175378</v>
      </c>
      <c r="J34" s="37">
        <v>44834</v>
      </c>
      <c r="K34" s="3" t="s">
        <v>898</v>
      </c>
      <c r="L34" s="2" t="s">
        <v>908</v>
      </c>
      <c r="M34" s="41" t="s">
        <v>909</v>
      </c>
      <c r="N34" s="13" t="e">
        <f ca="1">_xlfn.DISPIMG("ID_2C47BD391A7E471C9509EA6DAB18AE24",1)</f>
        <v>#NAME?</v>
      </c>
      <c r="O34" s="2"/>
    </row>
    <row r="35" spans="1:15" ht="120" customHeight="1" x14ac:dyDescent="0.25">
      <c r="A35" s="1">
        <v>32</v>
      </c>
      <c r="B35" s="2" t="s">
        <v>152</v>
      </c>
      <c r="C35" s="2" t="s">
        <v>320</v>
      </c>
      <c r="D35" s="2" t="s">
        <v>15</v>
      </c>
      <c r="E35" s="3" t="s">
        <v>910</v>
      </c>
      <c r="F35" s="2" t="s">
        <v>338</v>
      </c>
      <c r="G35" s="2" t="s">
        <v>911</v>
      </c>
      <c r="H35" s="2" t="s">
        <v>340</v>
      </c>
      <c r="I35" s="30">
        <v>13530533015</v>
      </c>
      <c r="J35" s="37">
        <v>44836</v>
      </c>
      <c r="K35" s="3" t="s">
        <v>912</v>
      </c>
      <c r="L35" s="2" t="s">
        <v>913</v>
      </c>
      <c r="M35" s="41" t="s">
        <v>914</v>
      </c>
      <c r="N35" s="13" t="e">
        <f ca="1">_xlfn.DISPIMG("ID_0DA33CFB8394432F873F612742D38DA2",1)</f>
        <v>#NAME?</v>
      </c>
      <c r="O35" s="2"/>
    </row>
    <row r="36" spans="1:15" ht="120" customHeight="1" x14ac:dyDescent="0.25">
      <c r="A36" s="1">
        <v>33</v>
      </c>
      <c r="B36" s="2" t="s">
        <v>152</v>
      </c>
      <c r="C36" s="2" t="s">
        <v>320</v>
      </c>
      <c r="D36" s="2" t="s">
        <v>15</v>
      </c>
      <c r="E36" s="3" t="s">
        <v>910</v>
      </c>
      <c r="F36" s="2" t="s">
        <v>207</v>
      </c>
      <c r="G36" s="2" t="s">
        <v>209</v>
      </c>
      <c r="H36" s="2" t="s">
        <v>210</v>
      </c>
      <c r="I36" s="30" t="s">
        <v>915</v>
      </c>
      <c r="J36" s="37">
        <v>44836</v>
      </c>
      <c r="K36" s="3" t="s">
        <v>912</v>
      </c>
      <c r="L36" s="3" t="s">
        <v>916</v>
      </c>
      <c r="M36" s="41" t="s">
        <v>917</v>
      </c>
      <c r="N36" s="13" t="e">
        <f ca="1">_xlfn.DISPIMG("ID_FD70DD03064C445AA2B97513FBDCF68D",1)</f>
        <v>#NAME?</v>
      </c>
      <c r="O36" s="2"/>
    </row>
    <row r="37" spans="1:15" ht="120" customHeight="1" x14ac:dyDescent="0.25">
      <c r="A37" s="1">
        <v>34</v>
      </c>
      <c r="B37" s="26" t="s">
        <v>152</v>
      </c>
      <c r="C37" s="26" t="s">
        <v>320</v>
      </c>
      <c r="D37" s="26" t="s">
        <v>15</v>
      </c>
      <c r="E37" s="3" t="s">
        <v>910</v>
      </c>
      <c r="F37" s="26" t="s">
        <v>421</v>
      </c>
      <c r="G37" s="26" t="s">
        <v>422</v>
      </c>
      <c r="H37" s="26" t="s">
        <v>423</v>
      </c>
      <c r="I37" s="42">
        <v>13480997156</v>
      </c>
      <c r="J37" s="43">
        <v>44836</v>
      </c>
      <c r="K37" s="3" t="s">
        <v>912</v>
      </c>
      <c r="L37" s="3" t="s">
        <v>918</v>
      </c>
      <c r="M37" s="41" t="s">
        <v>919</v>
      </c>
      <c r="N37" s="13" t="e">
        <f ca="1">_xlfn.DISPIMG("ID_BE57B6F5F23C4C138413FF6EB99A7F99",1)</f>
        <v>#NAME?</v>
      </c>
      <c r="O37" s="2"/>
    </row>
    <row r="38" spans="1:15" ht="120" customHeight="1" x14ac:dyDescent="0.25">
      <c r="A38" s="1">
        <v>35</v>
      </c>
      <c r="B38" s="27" t="s">
        <v>152</v>
      </c>
      <c r="C38" s="27" t="s">
        <v>196</v>
      </c>
      <c r="D38" s="27" t="s">
        <v>15</v>
      </c>
      <c r="E38" s="3" t="s">
        <v>910</v>
      </c>
      <c r="F38" s="26" t="s">
        <v>331</v>
      </c>
      <c r="G38" s="27" t="s">
        <v>920</v>
      </c>
      <c r="H38" s="27" t="s">
        <v>921</v>
      </c>
      <c r="I38" s="44">
        <v>18823823802</v>
      </c>
      <c r="J38" s="43">
        <v>44836</v>
      </c>
      <c r="K38" s="3" t="s">
        <v>912</v>
      </c>
      <c r="L38" s="35"/>
      <c r="M38" s="35"/>
      <c r="N38" s="13" t="e">
        <f ca="1">_xlfn.DISPIMG("ID_0A06EBBF0957420D8887EA6AAE66CDF0",1)</f>
        <v>#NAME?</v>
      </c>
      <c r="O38" s="27" t="s">
        <v>821</v>
      </c>
    </row>
    <row r="39" spans="1:15" ht="120" customHeight="1" x14ac:dyDescent="0.25">
      <c r="A39" s="1">
        <v>36</v>
      </c>
      <c r="B39" s="27"/>
      <c r="C39" s="19" t="s">
        <v>320</v>
      </c>
      <c r="D39" s="19" t="s">
        <v>110</v>
      </c>
      <c r="E39" s="19" t="s">
        <v>922</v>
      </c>
      <c r="F39" s="20" t="s">
        <v>430</v>
      </c>
      <c r="G39" s="20" t="s">
        <v>923</v>
      </c>
      <c r="H39" s="19" t="s">
        <v>924</v>
      </c>
      <c r="I39" s="19">
        <v>18123703437</v>
      </c>
      <c r="J39" s="43">
        <v>44837</v>
      </c>
      <c r="K39" s="3" t="s">
        <v>890</v>
      </c>
      <c r="L39" s="3" t="s">
        <v>821</v>
      </c>
      <c r="M39" s="3"/>
      <c r="N39" s="13" t="e">
        <f ca="1">_xlfn.DISPIMG("ID_515DDF91D9E04B42BB9B1BC167C83AE1",1)</f>
        <v>#NAME?</v>
      </c>
      <c r="O39" s="27"/>
    </row>
    <row r="40" spans="1:15" ht="120" customHeight="1" x14ac:dyDescent="0.25">
      <c r="A40" s="1">
        <v>37</v>
      </c>
      <c r="B40" s="27"/>
      <c r="C40" s="19" t="s">
        <v>320</v>
      </c>
      <c r="D40" s="19" t="s">
        <v>110</v>
      </c>
      <c r="E40" s="19" t="s">
        <v>922</v>
      </c>
      <c r="F40" s="24" t="s">
        <v>532</v>
      </c>
      <c r="G40" s="24" t="s">
        <v>534</v>
      </c>
      <c r="H40" s="19" t="s">
        <v>535</v>
      </c>
      <c r="I40" s="19">
        <v>15013660129</v>
      </c>
      <c r="J40" s="43">
        <v>44837</v>
      </c>
      <c r="K40" s="3" t="s">
        <v>890</v>
      </c>
      <c r="L40" s="3" t="s">
        <v>925</v>
      </c>
      <c r="M40" s="3" t="s">
        <v>926</v>
      </c>
      <c r="N40" s="13" t="e">
        <f ca="1">_xlfn.DISPIMG("ID_6CDDF70556EB4F66BC4885ACCF843F3B",1)</f>
        <v>#NAME?</v>
      </c>
      <c r="O40" s="27"/>
    </row>
    <row r="41" spans="1:15" ht="120" customHeight="1" x14ac:dyDescent="0.25">
      <c r="A41" s="1">
        <v>38</v>
      </c>
      <c r="B41" s="27"/>
      <c r="C41" s="22" t="s">
        <v>320</v>
      </c>
      <c r="D41" s="22" t="s">
        <v>110</v>
      </c>
      <c r="E41" s="22" t="s">
        <v>922</v>
      </c>
      <c r="F41" s="24" t="s">
        <v>380</v>
      </c>
      <c r="G41" s="24" t="s">
        <v>381</v>
      </c>
      <c r="H41" s="25" t="s">
        <v>382</v>
      </c>
      <c r="I41" s="25">
        <v>13168069167</v>
      </c>
      <c r="J41" s="43">
        <v>44837</v>
      </c>
      <c r="K41" s="3" t="s">
        <v>890</v>
      </c>
      <c r="L41" s="3" t="s">
        <v>821</v>
      </c>
      <c r="M41" s="3"/>
      <c r="N41" s="13" t="e">
        <f ca="1">_xlfn.DISPIMG("ID_35E46E70C64C426DA2DF354B1463D738",1)</f>
        <v>#NAME?</v>
      </c>
      <c r="O41" s="27"/>
    </row>
    <row r="42" spans="1:15" ht="120" customHeight="1" x14ac:dyDescent="0.25">
      <c r="A42" s="1">
        <v>39</v>
      </c>
      <c r="B42" s="27" t="s">
        <v>13</v>
      </c>
      <c r="C42" s="27" t="s">
        <v>41</v>
      </c>
      <c r="D42" s="27" t="s">
        <v>927</v>
      </c>
      <c r="E42" s="27" t="s">
        <v>928</v>
      </c>
      <c r="F42" s="26" t="s">
        <v>929</v>
      </c>
      <c r="G42" s="20" t="s">
        <v>930</v>
      </c>
      <c r="H42" s="19" t="s">
        <v>931</v>
      </c>
      <c r="I42" s="19">
        <v>13825204171</v>
      </c>
      <c r="J42" s="43">
        <v>44838</v>
      </c>
      <c r="K42" s="3" t="s">
        <v>912</v>
      </c>
      <c r="L42" s="35"/>
      <c r="M42" s="35"/>
      <c r="N42" s="13" t="e">
        <f ca="1">_xlfn.DISPIMG("ID_6FF55F5E55DB4F6685AD459197346C8C",1)</f>
        <v>#NAME?</v>
      </c>
      <c r="O42" s="27" t="s">
        <v>932</v>
      </c>
    </row>
    <row r="43" spans="1:15" ht="120" customHeight="1" x14ac:dyDescent="0.25">
      <c r="A43" s="1">
        <v>40</v>
      </c>
      <c r="B43" s="26" t="s">
        <v>152</v>
      </c>
      <c r="C43" s="28" t="s">
        <v>196</v>
      </c>
      <c r="D43" s="28" t="s">
        <v>15</v>
      </c>
      <c r="E43" s="29" t="s">
        <v>933</v>
      </c>
      <c r="F43" s="26" t="s">
        <v>265</v>
      </c>
      <c r="G43" s="26" t="s">
        <v>266</v>
      </c>
      <c r="H43" s="29" t="s">
        <v>267</v>
      </c>
      <c r="I43" s="30" t="s">
        <v>268</v>
      </c>
      <c r="J43" s="45">
        <v>44843</v>
      </c>
      <c r="K43" s="46" t="s">
        <v>934</v>
      </c>
      <c r="L43" s="46" t="s">
        <v>935</v>
      </c>
      <c r="M43" s="46" t="s">
        <v>936</v>
      </c>
      <c r="N43" s="13" t="e">
        <f ca="1">_xlfn.DISPIMG("ID_8E4A415A4DD144A39A1CDB893740CA6D",1)</f>
        <v>#NAME?</v>
      </c>
      <c r="O43" s="2"/>
    </row>
    <row r="44" spans="1:15" ht="106.5" customHeight="1" x14ac:dyDescent="0.25">
      <c r="A44" s="1">
        <v>41</v>
      </c>
      <c r="B44" s="26" t="s">
        <v>152</v>
      </c>
      <c r="C44" s="28" t="s">
        <v>196</v>
      </c>
      <c r="D44" s="28" t="s">
        <v>15</v>
      </c>
      <c r="E44" s="29" t="s">
        <v>933</v>
      </c>
      <c r="F44" s="26" t="s">
        <v>224</v>
      </c>
      <c r="G44" s="26" t="s">
        <v>937</v>
      </c>
      <c r="H44" s="28" t="s">
        <v>938</v>
      </c>
      <c r="I44" s="32" t="s">
        <v>939</v>
      </c>
      <c r="J44" s="45">
        <v>44843</v>
      </c>
      <c r="K44" s="46" t="s">
        <v>934</v>
      </c>
      <c r="L44" s="46" t="s">
        <v>940</v>
      </c>
      <c r="M44" s="46" t="s">
        <v>941</v>
      </c>
      <c r="N44" s="13" t="e">
        <f ca="1">_xlfn.DISPIMG("ID_0DEAE1BE891F4E18B29FE1F14832063D",1)</f>
        <v>#NAME?</v>
      </c>
      <c r="O44" s="2"/>
    </row>
    <row r="45" spans="1:15" ht="120" customHeight="1" x14ac:dyDescent="0.25">
      <c r="A45" s="1">
        <v>42</v>
      </c>
      <c r="B45" s="26" t="s">
        <v>152</v>
      </c>
      <c r="C45" s="28" t="s">
        <v>320</v>
      </c>
      <c r="D45" s="28" t="s">
        <v>15</v>
      </c>
      <c r="E45" s="29" t="s">
        <v>933</v>
      </c>
      <c r="F45" s="26" t="s">
        <v>942</v>
      </c>
      <c r="G45" s="26" t="s">
        <v>943</v>
      </c>
      <c r="H45" s="29" t="s">
        <v>944</v>
      </c>
      <c r="I45" s="32" t="s">
        <v>945</v>
      </c>
      <c r="J45" s="45">
        <v>44843</v>
      </c>
      <c r="K45" s="46" t="s">
        <v>934</v>
      </c>
      <c r="L45" s="35"/>
      <c r="M45" s="35"/>
      <c r="N45" s="13" t="e">
        <f ca="1">_xlfn.DISPIMG("ID_0B4E7153AFF549D7B0B4843E4725238B",1)</f>
        <v>#NAME?</v>
      </c>
      <c r="O45" s="3" t="s">
        <v>821</v>
      </c>
    </row>
    <row r="46" spans="1:15" ht="197.25" customHeight="1" x14ac:dyDescent="0.25">
      <c r="A46" s="1">
        <v>43</v>
      </c>
      <c r="B46" s="3" t="s">
        <v>152</v>
      </c>
      <c r="C46" s="2" t="s">
        <v>196</v>
      </c>
      <c r="D46" s="2" t="s">
        <v>57</v>
      </c>
      <c r="E46" s="2" t="s">
        <v>823</v>
      </c>
      <c r="F46" s="2" t="s">
        <v>242</v>
      </c>
      <c r="G46" s="2" t="s">
        <v>243</v>
      </c>
      <c r="H46" s="2" t="s">
        <v>244</v>
      </c>
      <c r="I46" s="2">
        <v>18925200301</v>
      </c>
      <c r="J46" s="4">
        <v>44845</v>
      </c>
      <c r="K46" s="3" t="s">
        <v>869</v>
      </c>
      <c r="L46" s="3" t="s">
        <v>946</v>
      </c>
      <c r="M46" s="3" t="s">
        <v>947</v>
      </c>
      <c r="N46" s="2" t="e">
        <f ca="1">_xlfn.DISPIMG("ID_34F39336D433484ABB04F77A7B68C829",1)</f>
        <v>#NAME?</v>
      </c>
      <c r="O46" s="3" t="s">
        <v>759</v>
      </c>
    </row>
    <row r="47" spans="1:15" ht="102.75" customHeight="1" x14ac:dyDescent="0.25">
      <c r="A47" s="1">
        <v>44</v>
      </c>
      <c r="B47" s="3" t="s">
        <v>152</v>
      </c>
      <c r="C47" s="30" t="s">
        <v>196</v>
      </c>
      <c r="D47" s="30" t="s">
        <v>57</v>
      </c>
      <c r="E47" s="30" t="s">
        <v>948</v>
      </c>
      <c r="F47" s="18" t="s">
        <v>341</v>
      </c>
      <c r="G47" s="18" t="s">
        <v>342</v>
      </c>
      <c r="H47" s="31" t="s">
        <v>343</v>
      </c>
      <c r="I47" s="31">
        <v>13430673849</v>
      </c>
      <c r="J47" s="4">
        <v>44845</v>
      </c>
      <c r="K47" s="3" t="s">
        <v>869</v>
      </c>
      <c r="L47" s="3" t="s">
        <v>949</v>
      </c>
      <c r="M47" s="3" t="s">
        <v>950</v>
      </c>
      <c r="N47" s="2" t="e">
        <f ca="1">_xlfn.DISPIMG("ID_DC283C7681E5462791C9F94831D2111C",1)</f>
        <v>#NAME?</v>
      </c>
      <c r="O47" s="3" t="s">
        <v>759</v>
      </c>
    </row>
    <row r="48" spans="1:15" ht="120" customHeight="1" x14ac:dyDescent="0.25">
      <c r="A48" s="1">
        <v>45</v>
      </c>
      <c r="B48" s="3" t="s">
        <v>152</v>
      </c>
      <c r="C48" s="3" t="s">
        <v>320</v>
      </c>
      <c r="D48" s="3" t="s">
        <v>67</v>
      </c>
      <c r="E48" s="2" t="s">
        <v>855</v>
      </c>
      <c r="F48" s="3" t="s">
        <v>536</v>
      </c>
      <c r="G48" s="2" t="s">
        <v>537</v>
      </c>
      <c r="H48" s="32" t="s">
        <v>538</v>
      </c>
      <c r="I48" s="2">
        <v>13352960769</v>
      </c>
      <c r="J48" s="4">
        <v>44844</v>
      </c>
      <c r="K48" s="3" t="s">
        <v>951</v>
      </c>
      <c r="L48" s="3" t="s">
        <v>952</v>
      </c>
      <c r="M48" s="3" t="s">
        <v>953</v>
      </c>
      <c r="N48" s="2" t="e">
        <f ca="1">_xlfn.DISPIMG("ID_CB951EF30249427399A2AC13560C0AF7",1)</f>
        <v>#NAME?</v>
      </c>
      <c r="O48" s="2"/>
    </row>
    <row r="49" spans="1:15" ht="120" customHeight="1" x14ac:dyDescent="0.25">
      <c r="A49" s="1">
        <v>46</v>
      </c>
      <c r="B49" s="3" t="s">
        <v>152</v>
      </c>
      <c r="C49" s="3" t="s">
        <v>320</v>
      </c>
      <c r="D49" s="3" t="s">
        <v>67</v>
      </c>
      <c r="E49" s="3" t="s">
        <v>859</v>
      </c>
      <c r="F49" s="2" t="s">
        <v>446</v>
      </c>
      <c r="G49" s="2" t="s">
        <v>860</v>
      </c>
      <c r="H49" s="1" t="s">
        <v>954</v>
      </c>
      <c r="I49" s="2">
        <v>13554745573</v>
      </c>
      <c r="J49" s="4">
        <v>44844</v>
      </c>
      <c r="K49" s="3" t="s">
        <v>951</v>
      </c>
      <c r="L49" s="3" t="s">
        <v>955</v>
      </c>
      <c r="M49" s="3" t="s">
        <v>956</v>
      </c>
      <c r="N49" s="2" t="e">
        <f ca="1">_xlfn.DISPIMG("ID_2F8517C9002D4B7C8BEC956B26ED90D4",1)</f>
        <v>#NAME?</v>
      </c>
      <c r="O49" s="3" t="s">
        <v>759</v>
      </c>
    </row>
    <row r="50" spans="1:15" ht="120" customHeight="1" x14ac:dyDescent="0.25">
      <c r="A50" s="1">
        <v>47</v>
      </c>
      <c r="B50" s="3" t="s">
        <v>152</v>
      </c>
      <c r="C50" s="3" t="s">
        <v>196</v>
      </c>
      <c r="D50" s="3" t="s">
        <v>15</v>
      </c>
      <c r="E50" s="3" t="s">
        <v>957</v>
      </c>
      <c r="F50" s="2" t="s">
        <v>331</v>
      </c>
      <c r="G50" s="2" t="s">
        <v>958</v>
      </c>
      <c r="H50" s="3" t="s">
        <v>333</v>
      </c>
      <c r="I50" s="2" t="s">
        <v>334</v>
      </c>
      <c r="J50" s="4">
        <v>44846</v>
      </c>
      <c r="K50" s="3" t="s">
        <v>951</v>
      </c>
      <c r="L50" s="3" t="s">
        <v>959</v>
      </c>
      <c r="M50" s="3" t="s">
        <v>960</v>
      </c>
      <c r="N50" s="5" t="e">
        <f ca="1">_xlfn.DISPIMG("ID_AA7E65C857DC4DAD8CD6B2D4F1EBC436",1)</f>
        <v>#NAME?</v>
      </c>
      <c r="O50" s="3" t="s">
        <v>759</v>
      </c>
    </row>
    <row r="51" spans="1:15" ht="143.25" customHeight="1" x14ac:dyDescent="0.25">
      <c r="A51" s="1">
        <v>48</v>
      </c>
      <c r="B51" s="3" t="s">
        <v>152</v>
      </c>
      <c r="C51" s="3" t="s">
        <v>320</v>
      </c>
      <c r="D51" s="3" t="s">
        <v>15</v>
      </c>
      <c r="E51" s="3" t="s">
        <v>957</v>
      </c>
      <c r="F51" s="2" t="s">
        <v>439</v>
      </c>
      <c r="G51" s="2" t="s">
        <v>961</v>
      </c>
      <c r="H51" s="2" t="s">
        <v>441</v>
      </c>
      <c r="I51" s="2">
        <v>13828761926</v>
      </c>
      <c r="J51" s="4">
        <v>44846</v>
      </c>
      <c r="K51" s="3" t="s">
        <v>815</v>
      </c>
      <c r="L51" s="2" t="s">
        <v>962</v>
      </c>
      <c r="M51" s="3" t="s">
        <v>963</v>
      </c>
      <c r="N51" s="5" t="e">
        <f ca="1">_xlfn.DISPIMG("ID_BD7313322A1F482E92D04EDCCEBD79B9",1)</f>
        <v>#NAME?</v>
      </c>
      <c r="O51" s="3" t="s">
        <v>759</v>
      </c>
    </row>
    <row r="52" spans="1:15" ht="143.25" customHeight="1" x14ac:dyDescent="0.25">
      <c r="A52" s="1">
        <v>49</v>
      </c>
      <c r="B52" s="3" t="s">
        <v>152</v>
      </c>
      <c r="C52" s="3" t="s">
        <v>196</v>
      </c>
      <c r="D52" s="3" t="s">
        <v>31</v>
      </c>
      <c r="E52" s="3" t="s">
        <v>964</v>
      </c>
      <c r="F52" s="2" t="s">
        <v>200</v>
      </c>
      <c r="G52" s="2" t="s">
        <v>201</v>
      </c>
      <c r="H52" s="30" t="s">
        <v>202</v>
      </c>
      <c r="I52" s="17">
        <v>15938879623</v>
      </c>
      <c r="J52" s="4">
        <v>44846</v>
      </c>
      <c r="K52" s="3" t="s">
        <v>965</v>
      </c>
      <c r="L52" s="3" t="s">
        <v>966</v>
      </c>
      <c r="M52" s="3" t="s">
        <v>967</v>
      </c>
      <c r="N52" s="2" t="e">
        <f ca="1">_xlfn.DISPIMG("ID_B005E7282E2A4D48B06D9CE2A6F4086C",1)</f>
        <v>#NAME?</v>
      </c>
      <c r="O52" s="2"/>
    </row>
    <row r="53" spans="1:15" ht="205.5" customHeight="1" x14ac:dyDescent="0.25">
      <c r="A53" s="1">
        <v>50</v>
      </c>
      <c r="B53" s="3" t="s">
        <v>152</v>
      </c>
      <c r="C53" s="3" t="s">
        <v>196</v>
      </c>
      <c r="D53" s="3" t="s">
        <v>37</v>
      </c>
      <c r="E53" s="2" t="s">
        <v>968</v>
      </c>
      <c r="F53" s="2" t="s">
        <v>217</v>
      </c>
      <c r="G53" s="2" t="s">
        <v>969</v>
      </c>
      <c r="H53" s="2" t="s">
        <v>220</v>
      </c>
      <c r="I53" s="2">
        <v>17722422280</v>
      </c>
      <c r="J53" s="4">
        <v>44847</v>
      </c>
      <c r="K53" s="3" t="s">
        <v>970</v>
      </c>
      <c r="L53" s="2" t="s">
        <v>971</v>
      </c>
      <c r="M53" s="3" t="s">
        <v>972</v>
      </c>
      <c r="N53" s="2" t="e">
        <f ca="1">_xlfn.DISPIMG("ID_180F7F06DCB54CDB9DED5CC8FBECC865",1)</f>
        <v>#NAME?</v>
      </c>
      <c r="O53" s="3" t="s">
        <v>759</v>
      </c>
    </row>
    <row r="54" spans="1:15" ht="137.25" customHeight="1" x14ac:dyDescent="0.25">
      <c r="A54" s="1">
        <v>51</v>
      </c>
      <c r="B54" s="3" t="s">
        <v>152</v>
      </c>
      <c r="C54" s="3" t="s">
        <v>320</v>
      </c>
      <c r="D54" s="3" t="s">
        <v>110</v>
      </c>
      <c r="E54" s="2" t="s">
        <v>973</v>
      </c>
      <c r="F54" s="2" t="s">
        <v>471</v>
      </c>
      <c r="G54" s="2" t="s">
        <v>974</v>
      </c>
      <c r="H54" s="2" t="s">
        <v>473</v>
      </c>
      <c r="I54" s="2">
        <v>15019267360</v>
      </c>
      <c r="J54" s="4">
        <v>44848</v>
      </c>
      <c r="K54" s="3" t="s">
        <v>951</v>
      </c>
      <c r="L54" s="3" t="s">
        <v>975</v>
      </c>
      <c r="M54" s="2" t="s">
        <v>976</v>
      </c>
      <c r="N54" s="2" t="e">
        <f ca="1">_xlfn.DISPIMG("ID_3E2A98B832D1459597850AF77E9DE81E",1)</f>
        <v>#NAME?</v>
      </c>
      <c r="O54" s="3" t="s">
        <v>759</v>
      </c>
    </row>
    <row r="55" spans="1:15" ht="120" customHeight="1" x14ac:dyDescent="0.25">
      <c r="A55" s="1">
        <v>52</v>
      </c>
      <c r="B55" s="3" t="s">
        <v>152</v>
      </c>
      <c r="C55" s="3" t="s">
        <v>320</v>
      </c>
      <c r="D55" s="3" t="s">
        <v>110</v>
      </c>
      <c r="E55" s="2" t="s">
        <v>973</v>
      </c>
      <c r="F55" s="2" t="s">
        <v>405</v>
      </c>
      <c r="G55" s="2" t="s">
        <v>406</v>
      </c>
      <c r="H55" s="2" t="s">
        <v>407</v>
      </c>
      <c r="I55" s="2">
        <v>13556887567</v>
      </c>
      <c r="J55" s="4">
        <v>44848</v>
      </c>
      <c r="K55" s="3" t="s">
        <v>951</v>
      </c>
      <c r="L55" s="3" t="s">
        <v>977</v>
      </c>
      <c r="M55" s="3" t="s">
        <v>978</v>
      </c>
      <c r="N55" s="2" t="e">
        <f ca="1">_xlfn.DISPIMG("ID_4C82C4FC27FD49288F127A0593E2919C",1)</f>
        <v>#NAME?</v>
      </c>
      <c r="O55" s="3" t="s">
        <v>759</v>
      </c>
    </row>
    <row r="56" spans="1:15" ht="176.25" customHeight="1" x14ac:dyDescent="0.25">
      <c r="A56" s="1">
        <v>53</v>
      </c>
      <c r="B56" s="3" t="s">
        <v>152</v>
      </c>
      <c r="C56" s="3" t="s">
        <v>196</v>
      </c>
      <c r="D56" s="3" t="s">
        <v>57</v>
      </c>
      <c r="E56" s="2"/>
      <c r="F56" s="2" t="s">
        <v>310</v>
      </c>
      <c r="G56" s="20" t="s">
        <v>822</v>
      </c>
      <c r="H56" s="19" t="s">
        <v>312</v>
      </c>
      <c r="I56" s="19">
        <v>15813724678</v>
      </c>
      <c r="J56" s="4">
        <v>44851</v>
      </c>
      <c r="K56" s="3" t="s">
        <v>979</v>
      </c>
      <c r="L56" s="3" t="s">
        <v>980</v>
      </c>
      <c r="M56" s="3" t="s">
        <v>981</v>
      </c>
      <c r="N56" s="2" t="e">
        <f ca="1">_xlfn.DISPIMG("ID_6F2FA1B3D9FF4C3CA103EA5227BF95FB",1)</f>
        <v>#NAME?</v>
      </c>
      <c r="O56" s="3" t="s">
        <v>759</v>
      </c>
    </row>
    <row r="57" spans="1:15" ht="120" customHeight="1" x14ac:dyDescent="0.25">
      <c r="A57" s="1">
        <v>54</v>
      </c>
      <c r="B57" s="3" t="s">
        <v>152</v>
      </c>
      <c r="C57" s="3" t="s">
        <v>320</v>
      </c>
      <c r="D57" s="3" t="s">
        <v>57</v>
      </c>
      <c r="E57" s="3" t="s">
        <v>982</v>
      </c>
      <c r="F57" s="2" t="s">
        <v>727</v>
      </c>
      <c r="G57" s="20" t="s">
        <v>502</v>
      </c>
      <c r="H57" s="19" t="s">
        <v>407</v>
      </c>
      <c r="I57" s="19">
        <v>13556887567</v>
      </c>
      <c r="J57" s="4">
        <v>44851</v>
      </c>
      <c r="K57" s="3" t="s">
        <v>979</v>
      </c>
      <c r="L57" s="3" t="s">
        <v>983</v>
      </c>
      <c r="M57" s="3" t="s">
        <v>984</v>
      </c>
      <c r="N57" s="2" t="e">
        <f ca="1">_xlfn.DISPIMG("ID_623E07AFE1FE4544B9F2A21FAD597AB3",1)</f>
        <v>#NAME?</v>
      </c>
      <c r="O57" s="3" t="s">
        <v>759</v>
      </c>
    </row>
    <row r="58" spans="1:15" ht="219" customHeight="1" x14ac:dyDescent="0.25">
      <c r="A58" s="1">
        <v>55</v>
      </c>
      <c r="B58" s="2"/>
      <c r="C58" s="33" t="s">
        <v>320</v>
      </c>
      <c r="D58" s="33" t="s">
        <v>110</v>
      </c>
      <c r="E58" s="33" t="s">
        <v>922</v>
      </c>
      <c r="F58" s="33" t="s">
        <v>430</v>
      </c>
      <c r="G58" s="33" t="s">
        <v>923</v>
      </c>
      <c r="H58" s="33" t="s">
        <v>924</v>
      </c>
      <c r="I58" s="33">
        <v>18123703437</v>
      </c>
      <c r="J58" s="4">
        <v>44852</v>
      </c>
      <c r="K58" s="3" t="s">
        <v>856</v>
      </c>
      <c r="L58" s="3" t="s">
        <v>985</v>
      </c>
      <c r="M58" s="3" t="s">
        <v>986</v>
      </c>
      <c r="N58" s="7" t="e">
        <f ca="1">_xlfn.DISPIMG("ID_6B9311F3ED53437097AFC2085453F477",1)</f>
        <v>#NAME?</v>
      </c>
      <c r="O58" s="3"/>
    </row>
    <row r="59" spans="1:15" ht="120" customHeight="1" x14ac:dyDescent="0.25">
      <c r="A59" s="1">
        <v>56</v>
      </c>
      <c r="B59" s="2"/>
      <c r="C59" s="22" t="s">
        <v>320</v>
      </c>
      <c r="D59" s="22" t="s">
        <v>110</v>
      </c>
      <c r="E59" s="22" t="s">
        <v>922</v>
      </c>
      <c r="F59" s="24" t="s">
        <v>380</v>
      </c>
      <c r="G59" s="24" t="s">
        <v>381</v>
      </c>
      <c r="H59" s="25" t="s">
        <v>382</v>
      </c>
      <c r="I59" s="25">
        <v>13168069167</v>
      </c>
      <c r="J59" s="4">
        <v>44852</v>
      </c>
      <c r="K59" s="3" t="s">
        <v>856</v>
      </c>
      <c r="L59" s="3" t="s">
        <v>987</v>
      </c>
      <c r="M59" s="3" t="s">
        <v>988</v>
      </c>
      <c r="N59" s="2" t="e">
        <f ca="1">_xlfn.DISPIMG("ID_195EE311F63A4A2FB876010EDD84F32A",1)</f>
        <v>#NAME?</v>
      </c>
      <c r="O59" s="2"/>
    </row>
    <row r="60" spans="1:15" ht="160.5" customHeight="1" x14ac:dyDescent="0.25">
      <c r="A60" s="1">
        <v>57</v>
      </c>
      <c r="B60" s="2"/>
      <c r="C60" s="33" t="s">
        <v>320</v>
      </c>
      <c r="D60" s="33" t="s">
        <v>110</v>
      </c>
      <c r="E60" s="33" t="s">
        <v>989</v>
      </c>
      <c r="F60" s="33" t="s">
        <v>497</v>
      </c>
      <c r="G60" s="33" t="s">
        <v>990</v>
      </c>
      <c r="H60" s="33" t="s">
        <v>499</v>
      </c>
      <c r="I60" s="33" t="s">
        <v>991</v>
      </c>
      <c r="J60" s="47">
        <v>44853</v>
      </c>
      <c r="K60" s="48" t="s">
        <v>856</v>
      </c>
      <c r="L60" s="3" t="s">
        <v>992</v>
      </c>
      <c r="M60" s="3" t="s">
        <v>993</v>
      </c>
      <c r="N60" s="2" t="e">
        <f ca="1">_xlfn.DISPIMG("ID_C0A4F704724941159FC7EFA231A288AB",1)</f>
        <v>#NAME?</v>
      </c>
      <c r="O60" s="2"/>
    </row>
    <row r="61" spans="1:15" ht="120" customHeight="1" x14ac:dyDescent="0.25">
      <c r="A61" s="1">
        <v>58</v>
      </c>
      <c r="B61" s="2"/>
      <c r="C61" s="21" t="s">
        <v>320</v>
      </c>
      <c r="D61" s="21" t="s">
        <v>110</v>
      </c>
      <c r="E61" s="21" t="s">
        <v>989</v>
      </c>
      <c r="F61" s="20" t="s">
        <v>493</v>
      </c>
      <c r="G61" s="20" t="s">
        <v>494</v>
      </c>
      <c r="H61" s="19" t="s">
        <v>495</v>
      </c>
      <c r="I61" s="25" t="s">
        <v>994</v>
      </c>
      <c r="J61" s="47">
        <v>44853</v>
      </c>
      <c r="K61" s="48" t="s">
        <v>856</v>
      </c>
      <c r="L61" s="3" t="s">
        <v>995</v>
      </c>
      <c r="M61" s="3" t="s">
        <v>988</v>
      </c>
      <c r="N61" s="2" t="e">
        <f ca="1">_xlfn.DISPIMG("ID_AB506144D2884E02919A5CC303CCF4A8",1)</f>
        <v>#NAME?</v>
      </c>
      <c r="O61" s="2"/>
    </row>
    <row r="62" spans="1:15" ht="142.5" customHeight="1" x14ac:dyDescent="0.25">
      <c r="A62" s="1">
        <v>59</v>
      </c>
      <c r="B62" s="2"/>
      <c r="C62" s="19" t="s">
        <v>320</v>
      </c>
      <c r="D62" s="19" t="s">
        <v>37</v>
      </c>
      <c r="E62" s="19" t="s">
        <v>879</v>
      </c>
      <c r="F62" s="20" t="s">
        <v>391</v>
      </c>
      <c r="G62" s="20" t="s">
        <v>392</v>
      </c>
      <c r="H62" s="19" t="s">
        <v>393</v>
      </c>
      <c r="I62" s="19">
        <v>13510286202</v>
      </c>
      <c r="J62" s="47">
        <v>44854</v>
      </c>
      <c r="K62" s="48" t="s">
        <v>996</v>
      </c>
      <c r="L62" s="3" t="s">
        <v>997</v>
      </c>
      <c r="M62" s="3" t="s">
        <v>993</v>
      </c>
      <c r="N62" s="2" t="e">
        <f ca="1">_xlfn.DISPIMG("ID_6DCB4EBA681C43FB948B1CE9CFEE4400",1)</f>
        <v>#NAME?</v>
      </c>
      <c r="O62" s="2"/>
    </row>
    <row r="63" spans="1:15" ht="120" customHeight="1" x14ac:dyDescent="0.25">
      <c r="A63" s="1">
        <v>60</v>
      </c>
      <c r="B63" s="2"/>
      <c r="C63" s="19" t="s">
        <v>320</v>
      </c>
      <c r="D63" s="19" t="s">
        <v>37</v>
      </c>
      <c r="E63" s="19" t="s">
        <v>879</v>
      </c>
      <c r="F63" s="20" t="s">
        <v>433</v>
      </c>
      <c r="G63" s="34" t="s">
        <v>998</v>
      </c>
      <c r="H63" s="19" t="s">
        <v>999</v>
      </c>
      <c r="I63" s="19">
        <v>18926080286</v>
      </c>
      <c r="J63" s="47">
        <v>44854</v>
      </c>
      <c r="K63" s="48" t="s">
        <v>996</v>
      </c>
      <c r="L63" s="3" t="s">
        <v>1000</v>
      </c>
      <c r="M63" s="3" t="s">
        <v>993</v>
      </c>
      <c r="N63" s="5" t="e">
        <f ca="1">_xlfn.DISPIMG("ID_A6AF9812D45A46E588E3AF2ECE73710C",1)</f>
        <v>#NAME?</v>
      </c>
      <c r="O63" s="2"/>
    </row>
    <row r="64" spans="1:15" ht="120" customHeight="1" x14ac:dyDescent="0.25">
      <c r="A64" s="1">
        <v>61</v>
      </c>
      <c r="B64" s="2"/>
      <c r="C64" s="19" t="s">
        <v>196</v>
      </c>
      <c r="D64" s="19" t="s">
        <v>37</v>
      </c>
      <c r="E64" s="19" t="s">
        <v>1001</v>
      </c>
      <c r="F64" s="20" t="s">
        <v>227</v>
      </c>
      <c r="G64" s="20" t="s">
        <v>228</v>
      </c>
      <c r="H64" s="19" t="s">
        <v>900</v>
      </c>
      <c r="I64" s="19" t="s">
        <v>1002</v>
      </c>
      <c r="J64" s="47">
        <v>44854</v>
      </c>
      <c r="K64" s="48" t="s">
        <v>996</v>
      </c>
      <c r="L64" s="3" t="s">
        <v>1003</v>
      </c>
      <c r="M64" s="2"/>
      <c r="N64" s="2" t="e">
        <f ca="1">_xlfn.DISPIMG("ID_E432BDFD8B72473DA923C54D3122E567",1)</f>
        <v>#NAME?</v>
      </c>
      <c r="O64" s="2"/>
    </row>
    <row r="65" spans="1:15" ht="120" customHeight="1" x14ac:dyDescent="0.25">
      <c r="A65" s="1">
        <v>62</v>
      </c>
      <c r="B65" s="2"/>
      <c r="C65" s="22" t="s">
        <v>320</v>
      </c>
      <c r="D65" s="22" t="s">
        <v>110</v>
      </c>
      <c r="E65" s="22" t="s">
        <v>888</v>
      </c>
      <c r="F65" s="24" t="s">
        <v>889</v>
      </c>
      <c r="G65" s="24" t="s">
        <v>566</v>
      </c>
      <c r="H65" s="22" t="s">
        <v>567</v>
      </c>
      <c r="I65" s="22">
        <v>18823370659</v>
      </c>
      <c r="J65" s="47">
        <v>44855</v>
      </c>
      <c r="K65" s="48" t="s">
        <v>996</v>
      </c>
      <c r="L65" s="3" t="s">
        <v>1004</v>
      </c>
      <c r="M65" s="3" t="s">
        <v>988</v>
      </c>
      <c r="N65" s="2" t="e">
        <f ca="1">_xlfn.DISPIMG("ID_971313CB40BD420394A387F81F5CAF18",1)</f>
        <v>#NAME?</v>
      </c>
      <c r="O65" s="2"/>
    </row>
    <row r="66" spans="1:15" ht="120" customHeight="1" x14ac:dyDescent="0.25">
      <c r="A66" s="1">
        <v>63</v>
      </c>
      <c r="B66" s="2"/>
      <c r="C66" s="21" t="s">
        <v>320</v>
      </c>
      <c r="D66" s="21" t="s">
        <v>110</v>
      </c>
      <c r="E66" s="21" t="s">
        <v>888</v>
      </c>
      <c r="F66" s="20" t="s">
        <v>454</v>
      </c>
      <c r="G66" s="20" t="s">
        <v>455</v>
      </c>
      <c r="H66" s="19" t="s">
        <v>456</v>
      </c>
      <c r="I66" s="19">
        <v>15118067735</v>
      </c>
      <c r="J66" s="47">
        <v>44855</v>
      </c>
      <c r="K66" s="48" t="s">
        <v>996</v>
      </c>
      <c r="L66" s="3" t="s">
        <v>1005</v>
      </c>
      <c r="M66" s="3" t="s">
        <v>993</v>
      </c>
      <c r="N66" s="2" t="e">
        <f ca="1">_xlfn.DISPIMG("ID_E3E371375DA34C77AB5630230E3C6EA7",1)</f>
        <v>#NAME?</v>
      </c>
      <c r="O66" s="2"/>
    </row>
    <row r="67" spans="1:15" ht="120" customHeight="1" x14ac:dyDescent="0.25">
      <c r="A67" s="1">
        <v>64</v>
      </c>
      <c r="B67" s="3" t="s">
        <v>152</v>
      </c>
      <c r="C67" s="19" t="s">
        <v>196</v>
      </c>
      <c r="D67" s="3" t="s">
        <v>139</v>
      </c>
      <c r="E67" s="2" t="s">
        <v>1006</v>
      </c>
      <c r="F67" s="2" t="s">
        <v>197</v>
      </c>
      <c r="G67" s="2" t="s">
        <v>198</v>
      </c>
      <c r="H67" s="2" t="s">
        <v>199</v>
      </c>
      <c r="I67" s="2">
        <v>13928415993</v>
      </c>
      <c r="J67" s="4">
        <v>44858</v>
      </c>
      <c r="K67" s="3" t="s">
        <v>970</v>
      </c>
      <c r="L67" s="3" t="s">
        <v>1007</v>
      </c>
      <c r="M67" s="3" t="s">
        <v>1008</v>
      </c>
      <c r="N67" s="5" t="e">
        <f ca="1">_xlfn.DISPIMG("ID_5DC770FB108A4BE3BF9ECE16A10F2DA3",1)</f>
        <v>#NAME?</v>
      </c>
      <c r="O67" s="3" t="s">
        <v>759</v>
      </c>
    </row>
    <row r="68" spans="1:15" ht="120" customHeight="1" x14ac:dyDescent="0.25">
      <c r="A68" s="1">
        <v>65</v>
      </c>
      <c r="B68" s="3" t="s">
        <v>152</v>
      </c>
      <c r="C68" s="49" t="s">
        <v>320</v>
      </c>
      <c r="D68" s="3" t="s">
        <v>139</v>
      </c>
      <c r="E68" s="2" t="s">
        <v>1006</v>
      </c>
      <c r="F68" s="2" t="s">
        <v>550</v>
      </c>
      <c r="G68" s="2" t="s">
        <v>551</v>
      </c>
      <c r="H68" s="2" t="s">
        <v>459</v>
      </c>
      <c r="I68" s="2">
        <v>13418553776</v>
      </c>
      <c r="J68" s="4">
        <v>44858</v>
      </c>
      <c r="K68" s="3" t="s">
        <v>970</v>
      </c>
      <c r="L68" s="3" t="s">
        <v>1009</v>
      </c>
      <c r="M68" s="3" t="s">
        <v>1010</v>
      </c>
      <c r="N68" s="2" t="e">
        <f ca="1">_xlfn.DISPIMG("ID_E2A5BFFB6EE6474E816B0C13A7BDCA33",1)</f>
        <v>#NAME?</v>
      </c>
      <c r="O68" s="3" t="s">
        <v>759</v>
      </c>
    </row>
    <row r="69" spans="1:15" ht="120" customHeight="1" x14ac:dyDescent="0.25">
      <c r="A69" s="1">
        <v>66</v>
      </c>
      <c r="B69" s="3" t="s">
        <v>152</v>
      </c>
      <c r="C69" s="19" t="s">
        <v>320</v>
      </c>
      <c r="D69" s="19" t="s">
        <v>73</v>
      </c>
      <c r="E69" s="19" t="s">
        <v>846</v>
      </c>
      <c r="F69" s="20" t="s">
        <v>477</v>
      </c>
      <c r="G69" s="20" t="s">
        <v>478</v>
      </c>
      <c r="H69" s="20" t="s">
        <v>479</v>
      </c>
      <c r="I69" s="19">
        <v>18566224271</v>
      </c>
      <c r="J69" s="4">
        <v>44859</v>
      </c>
      <c r="K69" s="3" t="s">
        <v>1011</v>
      </c>
      <c r="L69" s="3" t="s">
        <v>1012</v>
      </c>
      <c r="M69" s="3" t="s">
        <v>1013</v>
      </c>
      <c r="N69" s="2" t="e">
        <f ca="1">_xlfn.DISPIMG("ID_AAAD2D40395C49E6972C3421281F1243",1)</f>
        <v>#NAME?</v>
      </c>
      <c r="O69" s="3" t="s">
        <v>1014</v>
      </c>
    </row>
    <row r="70" spans="1:15" ht="120" customHeight="1" x14ac:dyDescent="0.25">
      <c r="A70" s="1">
        <v>67</v>
      </c>
      <c r="B70" s="3" t="s">
        <v>152</v>
      </c>
      <c r="C70" s="49" t="s">
        <v>196</v>
      </c>
      <c r="D70" s="19" t="s">
        <v>73</v>
      </c>
      <c r="E70" s="19" t="s">
        <v>846</v>
      </c>
      <c r="F70" s="3" t="s">
        <v>238</v>
      </c>
      <c r="G70" s="2" t="s">
        <v>1015</v>
      </c>
      <c r="H70" s="3" t="s">
        <v>240</v>
      </c>
      <c r="I70" s="32" t="s">
        <v>241</v>
      </c>
      <c r="J70" s="4">
        <v>44859</v>
      </c>
      <c r="K70" s="3" t="s">
        <v>1011</v>
      </c>
      <c r="L70" s="3" t="s">
        <v>1016</v>
      </c>
      <c r="M70" s="3" t="s">
        <v>1017</v>
      </c>
      <c r="N70" s="7" t="e">
        <f ca="1">_xlfn.DISPIMG("ID_10EC44979CAD413284F718F04D8FD46F",1)</f>
        <v>#NAME?</v>
      </c>
      <c r="O70" s="3" t="s">
        <v>1018</v>
      </c>
    </row>
    <row r="71" spans="1:15" ht="155.25" customHeight="1" x14ac:dyDescent="0.25">
      <c r="A71" s="1">
        <v>68</v>
      </c>
      <c r="B71" s="3" t="s">
        <v>152</v>
      </c>
      <c r="C71" s="3" t="s">
        <v>196</v>
      </c>
      <c r="D71" s="3" t="s">
        <v>31</v>
      </c>
      <c r="E71" s="3" t="s">
        <v>825</v>
      </c>
      <c r="F71" s="2" t="s">
        <v>269</v>
      </c>
      <c r="G71" s="2" t="s">
        <v>270</v>
      </c>
      <c r="H71" s="2" t="s">
        <v>271</v>
      </c>
      <c r="I71" s="3" t="s">
        <v>272</v>
      </c>
      <c r="J71" s="4">
        <v>44860</v>
      </c>
      <c r="K71" s="3" t="s">
        <v>1019</v>
      </c>
      <c r="L71" s="50" t="s">
        <v>1020</v>
      </c>
      <c r="M71" s="3" t="s">
        <v>1021</v>
      </c>
      <c r="N71" s="2" t="e">
        <f ca="1">_xlfn.DISPIMG("ID_7868C7D56EBE432391AF36FE9D4CDFC0",1)</f>
        <v>#NAME?</v>
      </c>
      <c r="O71" s="3" t="s">
        <v>759</v>
      </c>
    </row>
    <row r="72" spans="1:15" ht="150" customHeight="1" x14ac:dyDescent="0.25">
      <c r="A72" s="1">
        <v>69</v>
      </c>
      <c r="B72" s="3" t="s">
        <v>152</v>
      </c>
      <c r="C72" s="3" t="s">
        <v>196</v>
      </c>
      <c r="D72" s="3" t="s">
        <v>31</v>
      </c>
      <c r="E72" s="3" t="s">
        <v>825</v>
      </c>
      <c r="F72" s="2" t="s">
        <v>324</v>
      </c>
      <c r="G72" s="2" t="s">
        <v>325</v>
      </c>
      <c r="H72" s="19" t="s">
        <v>326</v>
      </c>
      <c r="I72" s="19">
        <v>13509601306</v>
      </c>
      <c r="J72" s="4">
        <v>44860</v>
      </c>
      <c r="K72" s="3" t="s">
        <v>1019</v>
      </c>
      <c r="L72" s="3" t="s">
        <v>1022</v>
      </c>
      <c r="M72" s="3" t="s">
        <v>1023</v>
      </c>
      <c r="N72" s="2" t="e">
        <f ca="1">_xlfn.DISPIMG("ID_EE9AD04F96664B02B9831959C55899E5",1)</f>
        <v>#NAME?</v>
      </c>
      <c r="O72" s="3" t="s">
        <v>1024</v>
      </c>
    </row>
    <row r="73" spans="1:15" ht="120" customHeight="1" x14ac:dyDescent="0.25">
      <c r="A73" s="1"/>
      <c r="B73" s="3"/>
      <c r="C73" s="3"/>
      <c r="D73" s="2"/>
      <c r="E73" s="2"/>
      <c r="F73" s="2"/>
      <c r="G73" s="2"/>
      <c r="H73" s="2"/>
      <c r="I73" s="2"/>
      <c r="J73" s="4"/>
      <c r="K73" s="3"/>
      <c r="L73" s="3"/>
      <c r="M73" s="3"/>
      <c r="N73" s="51"/>
      <c r="O73" s="2"/>
    </row>
    <row r="74" spans="1:15" ht="120" customHeight="1" x14ac:dyDescent="0.25">
      <c r="A74" s="1">
        <v>73</v>
      </c>
      <c r="B74" s="2"/>
      <c r="C74" s="2"/>
      <c r="D74" s="2"/>
      <c r="E74" s="2"/>
      <c r="F74" s="2"/>
      <c r="G74" s="2"/>
      <c r="H74" s="2"/>
      <c r="I74" s="2"/>
      <c r="J74" s="4"/>
      <c r="K74" s="3"/>
      <c r="L74" s="3"/>
      <c r="M74" s="3"/>
      <c r="N74" s="51"/>
      <c r="O74" s="2"/>
    </row>
    <row r="75" spans="1:15" ht="120" customHeight="1" x14ac:dyDescent="0.25">
      <c r="A75" s="1">
        <v>74</v>
      </c>
      <c r="B75" s="2"/>
      <c r="C75" s="2"/>
      <c r="D75" s="2"/>
      <c r="E75" s="2"/>
      <c r="F75" s="2"/>
      <c r="G75" s="2"/>
      <c r="H75" s="2"/>
      <c r="I75" s="2"/>
      <c r="J75" s="4"/>
      <c r="K75" s="3"/>
      <c r="L75" s="3"/>
      <c r="M75" s="3"/>
      <c r="N75" s="2"/>
      <c r="O75" s="2"/>
    </row>
    <row r="76" spans="1:15" ht="120" customHeight="1" x14ac:dyDescent="0.25">
      <c r="A76" s="1">
        <v>75</v>
      </c>
      <c r="B76" s="2"/>
      <c r="C76" s="2"/>
      <c r="D76" s="2"/>
      <c r="E76" s="2"/>
      <c r="F76" s="2"/>
      <c r="G76" s="2"/>
      <c r="H76" s="2"/>
      <c r="I76" s="2"/>
      <c r="J76" s="4"/>
      <c r="K76" s="2"/>
      <c r="L76" s="2"/>
      <c r="M76" s="2"/>
      <c r="N76" s="2"/>
      <c r="O76" s="2"/>
    </row>
    <row r="77" spans="1:15" ht="120" customHeight="1" x14ac:dyDescent="0.25">
      <c r="A77" s="1">
        <v>76</v>
      </c>
      <c r="B77" s="2"/>
      <c r="C77" s="2"/>
      <c r="D77" s="2"/>
      <c r="E77" s="2"/>
      <c r="F77" s="2"/>
      <c r="G77" s="2"/>
      <c r="H77" s="2"/>
      <c r="I77" s="2"/>
      <c r="J77" s="4"/>
      <c r="K77" s="3"/>
      <c r="L77" s="2"/>
      <c r="M77" s="3"/>
      <c r="N77" s="2"/>
      <c r="O77" s="2"/>
    </row>
    <row r="78" spans="1:15" ht="120" customHeight="1" x14ac:dyDescent="0.25">
      <c r="A78" s="1">
        <v>77</v>
      </c>
      <c r="B78" s="2"/>
      <c r="C78" s="2"/>
      <c r="D78" s="2"/>
      <c r="E78" s="2"/>
      <c r="F78" s="2"/>
      <c r="G78" s="2"/>
      <c r="H78" s="2"/>
      <c r="I78" s="2"/>
      <c r="J78" s="4"/>
      <c r="K78" s="2"/>
      <c r="L78" s="2"/>
      <c r="M78" s="2"/>
      <c r="N78" s="2"/>
      <c r="O78" s="2"/>
    </row>
    <row r="79" spans="1:15" ht="120" customHeight="1" x14ac:dyDescent="0.25">
      <c r="A79" s="1">
        <v>78</v>
      </c>
      <c r="B79" s="2"/>
      <c r="C79" s="2"/>
      <c r="D79" s="2"/>
      <c r="E79" s="2"/>
      <c r="F79" s="2"/>
      <c r="G79" s="2"/>
      <c r="H79" s="2"/>
      <c r="I79" s="2"/>
      <c r="J79" s="4"/>
      <c r="K79" s="2"/>
      <c r="L79" s="3"/>
      <c r="M79" s="3"/>
      <c r="N79" s="2"/>
      <c r="O79" s="2"/>
    </row>
    <row r="80" spans="1:15" ht="120" customHeight="1" x14ac:dyDescent="0.25">
      <c r="A80" s="1">
        <v>79</v>
      </c>
      <c r="B80" s="2"/>
      <c r="C80" s="2"/>
      <c r="D80" s="2"/>
      <c r="E80" s="2"/>
      <c r="F80" s="2"/>
      <c r="G80" s="2"/>
      <c r="H80" s="2"/>
      <c r="I80" s="2"/>
      <c r="J80" s="4"/>
      <c r="K80" s="3"/>
      <c r="L80" s="2"/>
      <c r="M80" s="2"/>
      <c r="N80" s="2"/>
      <c r="O80" s="2"/>
    </row>
    <row r="81" spans="1:15" ht="120" customHeight="1" x14ac:dyDescent="0.25">
      <c r="A81" s="1">
        <v>80</v>
      </c>
      <c r="B81" s="2"/>
      <c r="C81" s="2"/>
      <c r="D81" s="2"/>
      <c r="E81" s="2"/>
      <c r="F81" s="2"/>
      <c r="G81" s="2"/>
      <c r="H81" s="2"/>
      <c r="I81" s="2"/>
      <c r="J81" s="4"/>
      <c r="K81" s="2"/>
      <c r="L81" s="2"/>
      <c r="M81" s="2"/>
      <c r="N81" s="10"/>
      <c r="O81" s="2"/>
    </row>
    <row r="82" spans="1:15" ht="120" customHeight="1" x14ac:dyDescent="0.25">
      <c r="A82" s="1">
        <v>81</v>
      </c>
      <c r="B82" s="2"/>
      <c r="C82" s="2"/>
      <c r="D82" s="2"/>
      <c r="E82" s="2"/>
      <c r="F82" s="2"/>
      <c r="G82" s="2"/>
      <c r="H82" s="2"/>
      <c r="I82" s="2"/>
      <c r="J82" s="4"/>
      <c r="K82" s="3"/>
      <c r="L82" s="2"/>
      <c r="M82" s="2"/>
      <c r="N82" s="2"/>
      <c r="O82" s="2"/>
    </row>
    <row r="83" spans="1:15" ht="120" customHeight="1" x14ac:dyDescent="0.25">
      <c r="A83" s="1">
        <v>82</v>
      </c>
      <c r="B83" s="2"/>
      <c r="C83" s="2"/>
      <c r="D83" s="2"/>
      <c r="E83" s="2"/>
      <c r="F83" s="2"/>
      <c r="G83" s="2"/>
      <c r="H83" s="2"/>
      <c r="I83" s="2"/>
      <c r="J83" s="4"/>
      <c r="K83" s="2"/>
      <c r="L83" s="2"/>
      <c r="M83" s="2"/>
      <c r="N83" s="7"/>
      <c r="O83" s="2"/>
    </row>
    <row r="84" spans="1:15" ht="120" customHeight="1" x14ac:dyDescent="0.25">
      <c r="A84" s="1">
        <v>83</v>
      </c>
      <c r="B84" s="2"/>
      <c r="C84" s="2"/>
      <c r="D84" s="2"/>
      <c r="E84" s="2"/>
      <c r="F84" s="2"/>
      <c r="G84" s="2"/>
      <c r="H84" s="2"/>
      <c r="I84" s="2"/>
      <c r="J84" s="4"/>
      <c r="K84" s="2"/>
      <c r="L84" s="2"/>
      <c r="M84" s="2"/>
      <c r="N84" s="2"/>
      <c r="O84" s="2"/>
    </row>
    <row r="85" spans="1:15" ht="120" customHeight="1" x14ac:dyDescent="0.25">
      <c r="A85" s="1">
        <v>84</v>
      </c>
      <c r="B85" s="2"/>
      <c r="C85" s="2"/>
      <c r="D85" s="2"/>
      <c r="E85" s="2"/>
      <c r="F85" s="2"/>
      <c r="G85" s="2"/>
      <c r="H85" s="2"/>
      <c r="I85" s="2"/>
      <c r="J85" s="4"/>
      <c r="K85" s="2"/>
      <c r="L85" s="2"/>
      <c r="M85" s="2"/>
      <c r="N85" s="2"/>
      <c r="O85" s="2"/>
    </row>
    <row r="86" spans="1:15" ht="120" customHeight="1" x14ac:dyDescent="0.25">
      <c r="A86" s="1">
        <v>85</v>
      </c>
      <c r="B86" s="2"/>
      <c r="C86" s="2"/>
      <c r="D86" s="2"/>
      <c r="E86" s="2"/>
      <c r="F86" s="2"/>
      <c r="G86" s="2"/>
      <c r="H86" s="2"/>
      <c r="I86" s="2"/>
      <c r="J86" s="4"/>
      <c r="K86" s="2"/>
      <c r="L86" s="2"/>
      <c r="M86" s="2"/>
      <c r="N86" s="5"/>
      <c r="O86" s="2"/>
    </row>
    <row r="87" spans="1:15" ht="120" customHeight="1" x14ac:dyDescent="0.25">
      <c r="A87" s="1">
        <v>86</v>
      </c>
      <c r="B87" s="2"/>
      <c r="C87" s="2"/>
      <c r="D87" s="2"/>
      <c r="E87" s="2"/>
      <c r="F87" s="2"/>
      <c r="G87" s="2"/>
      <c r="H87" s="2"/>
      <c r="I87" s="2"/>
      <c r="J87" s="4"/>
      <c r="K87" s="2"/>
      <c r="L87" s="2"/>
      <c r="M87" s="2"/>
      <c r="N87" s="7"/>
      <c r="O87" s="2"/>
    </row>
    <row r="88" spans="1:15" ht="120" customHeight="1" x14ac:dyDescent="0.25">
      <c r="A88" s="1">
        <v>87</v>
      </c>
      <c r="B88" s="2"/>
      <c r="C88" s="2"/>
      <c r="D88" s="2"/>
      <c r="E88" s="2"/>
      <c r="F88" s="2"/>
      <c r="G88" s="2"/>
      <c r="H88" s="2"/>
      <c r="I88" s="2"/>
      <c r="J88" s="4"/>
      <c r="K88" s="2"/>
      <c r="L88" s="2"/>
      <c r="M88" s="2"/>
      <c r="N88" s="2"/>
      <c r="O88" s="2"/>
    </row>
    <row r="89" spans="1:15" ht="120" customHeight="1" x14ac:dyDescent="0.25">
      <c r="A89" s="1">
        <v>88</v>
      </c>
      <c r="B89" s="2"/>
      <c r="C89" s="2"/>
      <c r="D89" s="2"/>
      <c r="E89" s="2"/>
      <c r="F89" s="2"/>
      <c r="G89" s="2"/>
      <c r="H89" s="2"/>
      <c r="I89" s="2"/>
      <c r="J89" s="4"/>
      <c r="K89" s="2"/>
      <c r="L89" s="2"/>
      <c r="M89" s="2"/>
      <c r="N89" s="2"/>
      <c r="O89" s="2"/>
    </row>
    <row r="90" spans="1:15" ht="120" customHeight="1" x14ac:dyDescent="0.25">
      <c r="A90" s="1">
        <v>89</v>
      </c>
      <c r="B90" s="2"/>
      <c r="C90" s="2"/>
      <c r="D90" s="2"/>
      <c r="E90" s="2"/>
      <c r="F90" s="2"/>
      <c r="G90" s="2"/>
      <c r="H90" s="2"/>
      <c r="I90" s="2"/>
      <c r="J90" s="4"/>
      <c r="K90" s="2"/>
      <c r="L90" s="2"/>
      <c r="M90" s="3"/>
      <c r="N90" s="2"/>
      <c r="O90" s="2"/>
    </row>
    <row r="91" spans="1:15" ht="120" customHeight="1" x14ac:dyDescent="0.25">
      <c r="A91" s="1">
        <v>90</v>
      </c>
      <c r="B91" s="2"/>
      <c r="C91" s="2"/>
      <c r="D91" s="2"/>
      <c r="E91" s="2"/>
      <c r="F91" s="2"/>
      <c r="G91" s="2"/>
      <c r="H91" s="2"/>
      <c r="I91" s="2"/>
      <c r="J91" s="4"/>
      <c r="K91" s="2"/>
      <c r="L91" s="2"/>
      <c r="M91" s="2"/>
      <c r="N91" s="2"/>
      <c r="O91" s="2"/>
    </row>
    <row r="92" spans="1:15" ht="120" customHeight="1" x14ac:dyDescent="0.25">
      <c r="A92" s="1">
        <v>91</v>
      </c>
      <c r="B92" s="2"/>
      <c r="C92" s="2"/>
      <c r="D92" s="2"/>
      <c r="E92" s="2"/>
      <c r="F92" s="2"/>
      <c r="G92" s="2"/>
      <c r="H92" s="2"/>
      <c r="I92" s="2"/>
      <c r="J92" s="4"/>
      <c r="K92" s="2"/>
      <c r="L92" s="2"/>
      <c r="M92" s="2"/>
      <c r="N92" s="2"/>
      <c r="O92" s="2"/>
    </row>
    <row r="93" spans="1:15" ht="120" customHeight="1" x14ac:dyDescent="0.25">
      <c r="A93" s="1">
        <v>92</v>
      </c>
      <c r="B93" s="2"/>
      <c r="C93" s="2"/>
      <c r="D93" s="2"/>
      <c r="E93" s="2"/>
      <c r="F93" s="2"/>
      <c r="G93" s="2"/>
      <c r="H93" s="2"/>
      <c r="I93" s="2"/>
      <c r="J93" s="4"/>
      <c r="K93" s="2"/>
      <c r="L93" s="2"/>
      <c r="M93" s="2"/>
      <c r="N93" s="2"/>
      <c r="O93" s="2"/>
    </row>
    <row r="94" spans="1:15" ht="145.5" customHeight="1" x14ac:dyDescent="0.25">
      <c r="A94" s="1">
        <v>93</v>
      </c>
      <c r="B94" s="2"/>
      <c r="C94" s="2"/>
      <c r="D94" s="2"/>
      <c r="E94" s="2"/>
      <c r="F94" s="2"/>
      <c r="G94" s="2"/>
      <c r="H94" s="2"/>
      <c r="I94" s="2"/>
      <c r="J94" s="4"/>
      <c r="K94" s="2"/>
      <c r="L94" s="2"/>
      <c r="M94" s="2"/>
      <c r="N94" s="2"/>
      <c r="O94" s="11"/>
    </row>
    <row r="95" spans="1:15" ht="162.75" customHeight="1" x14ac:dyDescent="0.25">
      <c r="A95" s="1">
        <v>94</v>
      </c>
      <c r="B95" s="2"/>
      <c r="C95" s="2"/>
      <c r="D95" s="2"/>
      <c r="E95" s="2"/>
      <c r="F95" s="2"/>
      <c r="G95" s="2"/>
      <c r="H95" s="2"/>
      <c r="I95" s="2"/>
      <c r="J95" s="12"/>
      <c r="K95" s="14"/>
      <c r="L95" s="3"/>
      <c r="M95" s="3"/>
      <c r="N95" s="13"/>
      <c r="O95" s="13"/>
    </row>
    <row r="96" spans="1:15" ht="132" customHeight="1" x14ac:dyDescent="0.25">
      <c r="A96" s="1">
        <v>95</v>
      </c>
      <c r="B96" s="2"/>
      <c r="C96" s="2"/>
      <c r="D96" s="2"/>
      <c r="E96" s="2"/>
      <c r="F96" s="2"/>
      <c r="G96" s="2"/>
      <c r="H96" s="2"/>
      <c r="I96" s="2"/>
      <c r="J96" s="4"/>
      <c r="K96" s="14"/>
      <c r="L96" s="3"/>
      <c r="M96" s="3"/>
      <c r="N96" s="13"/>
      <c r="O96" s="13"/>
    </row>
    <row r="97" spans="1:15" ht="144" customHeight="1" x14ac:dyDescent="0.25">
      <c r="A97" s="1">
        <v>96</v>
      </c>
      <c r="B97" s="2"/>
      <c r="C97" s="2"/>
      <c r="D97" s="2"/>
      <c r="E97" s="2"/>
      <c r="F97" s="2"/>
      <c r="G97" s="2"/>
      <c r="H97" s="2"/>
      <c r="I97" s="2"/>
      <c r="J97" s="12"/>
      <c r="K97" s="3"/>
      <c r="L97" s="3"/>
      <c r="M97" s="3"/>
      <c r="N97" s="13"/>
      <c r="O97" s="13"/>
    </row>
    <row r="98" spans="1:15" ht="108.75" customHeight="1" x14ac:dyDescent="0.25">
      <c r="A98" s="1">
        <v>97</v>
      </c>
      <c r="B98" s="2"/>
      <c r="C98" s="2"/>
      <c r="D98" s="2"/>
      <c r="E98" s="2"/>
      <c r="F98" s="2"/>
      <c r="G98" s="2"/>
      <c r="H98" s="2"/>
      <c r="I98" s="2"/>
      <c r="J98" s="12"/>
      <c r="K98" s="3"/>
      <c r="L98" s="14"/>
      <c r="M98" s="13"/>
      <c r="N98" s="13"/>
      <c r="O98" s="13"/>
    </row>
    <row r="99" spans="1:15" ht="117.75" customHeight="1" x14ac:dyDescent="0.25">
      <c r="A99" s="1">
        <v>98</v>
      </c>
      <c r="B99" s="2"/>
      <c r="C99" s="2"/>
      <c r="D99" s="2"/>
      <c r="E99" s="2"/>
      <c r="F99" s="2"/>
      <c r="G99" s="2"/>
      <c r="H99" s="2"/>
      <c r="I99" s="2"/>
      <c r="J99" s="12"/>
      <c r="K99" s="3"/>
      <c r="L99" s="14"/>
      <c r="M99" s="13"/>
      <c r="N99" s="13"/>
      <c r="O99" s="13"/>
    </row>
  </sheetData>
  <sheetProtection formatCells="0" insertHyperlinks="0" autoFilter="0"/>
  <autoFilter ref="A3:O99" xr:uid="{00000000-0009-0000-0000-000003000000}"/>
  <mergeCells count="2">
    <mergeCell ref="A1:O1"/>
    <mergeCell ref="A2:O2"/>
  </mergeCells>
  <phoneticPr fontId="30" type="noConversion"/>
  <printOptions horizontalCentered="1" verticalCentered="1"/>
  <pageMargins left="0.75" right="0.75" top="1" bottom="1" header="0.5" footer="0.5"/>
  <pageSetup paperSize="9" scale="5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85"/>
  <sheetViews>
    <sheetView topLeftCell="N62" workbookViewId="0">
      <selection activeCell="N62" sqref="N62"/>
    </sheetView>
  </sheetViews>
  <sheetFormatPr defaultColWidth="9" defaultRowHeight="14.4" x14ac:dyDescent="0.25"/>
  <cols>
    <col min="1" max="3" width="4.33203125" customWidth="1"/>
    <col min="4" max="4" width="7.88671875" customWidth="1"/>
    <col min="5" max="5" width="10" customWidth="1"/>
    <col min="6" max="6" width="18.44140625" customWidth="1"/>
    <col min="7" max="7" width="20.21875" customWidth="1"/>
    <col min="9" max="9" width="12.6640625"/>
    <col min="10" max="10" width="10.33203125"/>
    <col min="11" max="11" width="9.33203125"/>
    <col min="12" max="12" width="27.21875" customWidth="1"/>
    <col min="13" max="13" width="26.33203125" customWidth="1"/>
    <col min="14" max="14" width="25.44140625" customWidth="1"/>
  </cols>
  <sheetData>
    <row r="1" spans="1:15" ht="51.75" customHeight="1" x14ac:dyDescent="0.25">
      <c r="A1" s="223" t="s">
        <v>804</v>
      </c>
      <c r="B1" s="224"/>
      <c r="C1" s="224"/>
      <c r="D1" s="224"/>
      <c r="E1" s="224"/>
      <c r="F1" s="224"/>
      <c r="G1" s="224"/>
      <c r="H1" s="224"/>
      <c r="I1" s="224"/>
      <c r="J1" s="224"/>
      <c r="K1" s="224"/>
      <c r="L1" s="224"/>
      <c r="M1" s="224"/>
      <c r="N1" s="224"/>
      <c r="O1" s="224"/>
    </row>
    <row r="2" spans="1:15" ht="28.5" customHeight="1" x14ac:dyDescent="0.25">
      <c r="A2" s="1" t="s">
        <v>2</v>
      </c>
      <c r="B2" s="1" t="s">
        <v>3</v>
      </c>
      <c r="C2" s="1" t="s">
        <v>4</v>
      </c>
      <c r="D2" s="1" t="s">
        <v>5</v>
      </c>
      <c r="E2" s="1" t="s">
        <v>806</v>
      </c>
      <c r="F2" s="1" t="s">
        <v>6</v>
      </c>
      <c r="G2" s="1" t="s">
        <v>9</v>
      </c>
      <c r="H2" s="1" t="s">
        <v>10</v>
      </c>
      <c r="I2" s="1" t="s">
        <v>11</v>
      </c>
      <c r="J2" s="1" t="s">
        <v>807</v>
      </c>
      <c r="K2" s="1" t="s">
        <v>808</v>
      </c>
      <c r="L2" s="1" t="s">
        <v>809</v>
      </c>
      <c r="M2" s="1" t="s">
        <v>810</v>
      </c>
      <c r="N2" s="1" t="s">
        <v>811</v>
      </c>
      <c r="O2" s="1" t="s">
        <v>12</v>
      </c>
    </row>
    <row r="3" spans="1:15" ht="120" customHeight="1" x14ac:dyDescent="0.25">
      <c r="A3" s="1">
        <v>1</v>
      </c>
      <c r="B3" s="2" t="s">
        <v>152</v>
      </c>
      <c r="C3" s="2" t="s">
        <v>196</v>
      </c>
      <c r="D3" s="2" t="s">
        <v>15</v>
      </c>
      <c r="E3" s="2" t="s">
        <v>933</v>
      </c>
      <c r="F3" s="2" t="s">
        <v>224</v>
      </c>
      <c r="G3" s="2" t="s">
        <v>937</v>
      </c>
      <c r="H3" s="2" t="s">
        <v>900</v>
      </c>
      <c r="I3" s="2" t="s">
        <v>1025</v>
      </c>
      <c r="J3" s="4">
        <v>44756</v>
      </c>
      <c r="K3" s="2" t="s">
        <v>1026</v>
      </c>
      <c r="L3" s="2" t="s">
        <v>1027</v>
      </c>
      <c r="M3" s="2" t="s">
        <v>1028</v>
      </c>
      <c r="N3" s="5" t="e">
        <f ca="1">_xlfn.DISPIMG("ID_F30F2BC6BB244A3294C895363E05640D",1)</f>
        <v>#NAME?</v>
      </c>
      <c r="O3" s="2"/>
    </row>
    <row r="4" spans="1:15" ht="120" customHeight="1" x14ac:dyDescent="0.25">
      <c r="A4" s="1">
        <v>2</v>
      </c>
      <c r="B4" s="2" t="s">
        <v>152</v>
      </c>
      <c r="C4" s="2" t="s">
        <v>196</v>
      </c>
      <c r="D4" s="2" t="s">
        <v>57</v>
      </c>
      <c r="E4" s="2" t="s">
        <v>1029</v>
      </c>
      <c r="F4" s="2" t="s">
        <v>230</v>
      </c>
      <c r="G4" s="2" t="s">
        <v>232</v>
      </c>
      <c r="H4" s="2" t="s">
        <v>233</v>
      </c>
      <c r="I4" s="2" t="s">
        <v>234</v>
      </c>
      <c r="J4" s="4">
        <v>44735</v>
      </c>
      <c r="K4" s="3" t="s">
        <v>856</v>
      </c>
      <c r="L4" s="2" t="s">
        <v>1030</v>
      </c>
      <c r="M4" s="2" t="s">
        <v>1031</v>
      </c>
      <c r="N4" s="2" t="e">
        <f ca="1">_xlfn.DISPIMG("ID_AB739BBFFB5D4080944BAE08ACE5F430",1)</f>
        <v>#NAME?</v>
      </c>
      <c r="O4" s="2"/>
    </row>
    <row r="5" spans="1:15" ht="120" customHeight="1" x14ac:dyDescent="0.25">
      <c r="A5" s="1">
        <v>3</v>
      </c>
      <c r="B5" s="2" t="s">
        <v>152</v>
      </c>
      <c r="C5" s="2" t="s">
        <v>196</v>
      </c>
      <c r="D5" s="2" t="s">
        <v>57</v>
      </c>
      <c r="E5" s="2" t="s">
        <v>823</v>
      </c>
      <c r="F5" s="2" t="s">
        <v>242</v>
      </c>
      <c r="G5" s="2" t="s">
        <v>243</v>
      </c>
      <c r="H5" s="2" t="s">
        <v>244</v>
      </c>
      <c r="I5" s="2">
        <v>18925200301</v>
      </c>
      <c r="J5" s="4">
        <v>44747</v>
      </c>
      <c r="K5" s="2" t="s">
        <v>1032</v>
      </c>
      <c r="L5" s="2" t="s">
        <v>1033</v>
      </c>
      <c r="M5" s="2" t="s">
        <v>1034</v>
      </c>
      <c r="N5" s="2" t="e">
        <f ca="1">_xlfn.DISPIMG("ID_2DAFD1EF47AA406D954780EDDBA98F54",1)</f>
        <v>#NAME?</v>
      </c>
      <c r="O5" s="2"/>
    </row>
    <row r="6" spans="1:15" ht="120" customHeight="1" x14ac:dyDescent="0.25">
      <c r="A6" s="1">
        <v>4</v>
      </c>
      <c r="B6" s="2" t="s">
        <v>152</v>
      </c>
      <c r="C6" s="2" t="s">
        <v>196</v>
      </c>
      <c r="D6" s="2" t="s">
        <v>15</v>
      </c>
      <c r="E6" s="2" t="s">
        <v>933</v>
      </c>
      <c r="F6" s="2" t="s">
        <v>265</v>
      </c>
      <c r="G6" s="2" t="s">
        <v>266</v>
      </c>
      <c r="H6" s="2" t="s">
        <v>267</v>
      </c>
      <c r="I6" s="2" t="s">
        <v>268</v>
      </c>
      <c r="J6" s="4">
        <v>44777</v>
      </c>
      <c r="K6" s="2" t="s">
        <v>1026</v>
      </c>
      <c r="L6" s="2" t="s">
        <v>1035</v>
      </c>
      <c r="M6" s="2" t="s">
        <v>1036</v>
      </c>
      <c r="N6" s="6" t="e">
        <f ca="1">_xlfn.DISPIMG("ID_F72E4E710A054F979BC9DA49F15A268A",1)</f>
        <v>#NAME?</v>
      </c>
      <c r="O6" s="2"/>
    </row>
    <row r="7" spans="1:15" ht="120" customHeight="1" x14ac:dyDescent="0.25">
      <c r="A7" s="1">
        <v>5</v>
      </c>
      <c r="B7" s="2" t="s">
        <v>152</v>
      </c>
      <c r="C7" s="2" t="s">
        <v>196</v>
      </c>
      <c r="D7" s="2" t="s">
        <v>57</v>
      </c>
      <c r="E7" s="2" t="s">
        <v>1037</v>
      </c>
      <c r="F7" s="2" t="s">
        <v>284</v>
      </c>
      <c r="G7" s="2" t="s">
        <v>1038</v>
      </c>
      <c r="H7" s="2" t="s">
        <v>286</v>
      </c>
      <c r="I7" s="2">
        <v>13760275866</v>
      </c>
      <c r="J7" s="4">
        <v>44736</v>
      </c>
      <c r="K7" s="3" t="s">
        <v>1039</v>
      </c>
      <c r="L7" s="2" t="s">
        <v>1040</v>
      </c>
      <c r="M7" s="2" t="s">
        <v>1041</v>
      </c>
      <c r="N7" s="2" t="e">
        <f ca="1">_xlfn.DISPIMG("ID_0465111BD5D64740A079C681BCE2E38E",1)</f>
        <v>#NAME?</v>
      </c>
      <c r="O7" s="2"/>
    </row>
    <row r="8" spans="1:15" ht="120" customHeight="1" x14ac:dyDescent="0.25">
      <c r="A8" s="1">
        <v>6</v>
      </c>
      <c r="B8" s="2" t="s">
        <v>152</v>
      </c>
      <c r="C8" s="2" t="s">
        <v>196</v>
      </c>
      <c r="D8" s="2" t="s">
        <v>57</v>
      </c>
      <c r="E8" s="2" t="s">
        <v>819</v>
      </c>
      <c r="F8" s="2" t="s">
        <v>310</v>
      </c>
      <c r="G8" s="2" t="s">
        <v>822</v>
      </c>
      <c r="H8" s="2" t="s">
        <v>312</v>
      </c>
      <c r="I8" s="2">
        <v>15813724678</v>
      </c>
      <c r="J8" s="4">
        <v>44760</v>
      </c>
      <c r="K8" s="2" t="s">
        <v>838</v>
      </c>
      <c r="L8" s="3" t="s">
        <v>1042</v>
      </c>
      <c r="M8" s="2" t="s">
        <v>1043</v>
      </c>
      <c r="N8" s="2" t="e">
        <f ca="1">_xlfn.DISPIMG("ID_A3DDFBA9F56A4B42808618C805BF7989",1)</f>
        <v>#NAME?</v>
      </c>
      <c r="O8" s="2"/>
    </row>
    <row r="9" spans="1:15" ht="120" customHeight="1" x14ac:dyDescent="0.25">
      <c r="A9" s="1">
        <v>7</v>
      </c>
      <c r="B9" s="2" t="s">
        <v>152</v>
      </c>
      <c r="C9" s="2" t="s">
        <v>196</v>
      </c>
      <c r="D9" s="2" t="s">
        <v>57</v>
      </c>
      <c r="E9" s="2" t="s">
        <v>819</v>
      </c>
      <c r="F9" s="2" t="s">
        <v>335</v>
      </c>
      <c r="G9" s="2" t="s">
        <v>1044</v>
      </c>
      <c r="H9" s="2" t="s">
        <v>820</v>
      </c>
      <c r="I9" s="2">
        <v>13530826746</v>
      </c>
      <c r="J9" s="4">
        <v>44747</v>
      </c>
      <c r="K9" s="2" t="s">
        <v>838</v>
      </c>
      <c r="L9" s="3" t="s">
        <v>1045</v>
      </c>
      <c r="M9" s="3" t="s">
        <v>1046</v>
      </c>
      <c r="N9" s="2" t="e">
        <f ca="1">_xlfn.DISPIMG("ID_7BF6660C47504C188A8CB0A31795BC0E",1)</f>
        <v>#NAME?</v>
      </c>
      <c r="O9" s="2"/>
    </row>
    <row r="10" spans="1:15" ht="120" customHeight="1" x14ac:dyDescent="0.25">
      <c r="A10" s="1">
        <v>8</v>
      </c>
      <c r="B10" s="2" t="s">
        <v>152</v>
      </c>
      <c r="C10" s="2" t="s">
        <v>320</v>
      </c>
      <c r="D10" s="2" t="s">
        <v>57</v>
      </c>
      <c r="E10" s="2" t="s">
        <v>1037</v>
      </c>
      <c r="F10" s="2" t="s">
        <v>487</v>
      </c>
      <c r="G10" s="2" t="s">
        <v>488</v>
      </c>
      <c r="H10" s="2" t="s">
        <v>489</v>
      </c>
      <c r="I10" s="2">
        <v>13828773903</v>
      </c>
      <c r="J10" s="4">
        <v>44769</v>
      </c>
      <c r="K10" s="2" t="s">
        <v>1047</v>
      </c>
      <c r="L10" s="2" t="s">
        <v>1048</v>
      </c>
      <c r="M10" s="2" t="s">
        <v>1049</v>
      </c>
      <c r="N10" s="2" t="e">
        <f ca="1">_xlfn.DISPIMG("ID_7CA92881676E4D719337D6989106A4CE",1)</f>
        <v>#NAME?</v>
      </c>
      <c r="O10" s="2"/>
    </row>
    <row r="11" spans="1:15" ht="120" customHeight="1" x14ac:dyDescent="0.25">
      <c r="A11" s="1">
        <v>9</v>
      </c>
      <c r="B11" s="2" t="s">
        <v>152</v>
      </c>
      <c r="C11" s="2" t="s">
        <v>320</v>
      </c>
      <c r="D11" s="2" t="s">
        <v>57</v>
      </c>
      <c r="E11" s="2" t="s">
        <v>982</v>
      </c>
      <c r="F11" s="2" t="s">
        <v>727</v>
      </c>
      <c r="G11" s="2" t="s">
        <v>502</v>
      </c>
      <c r="H11" s="2" t="s">
        <v>407</v>
      </c>
      <c r="I11" s="2" t="s">
        <v>503</v>
      </c>
      <c r="J11" s="4">
        <v>44762</v>
      </c>
      <c r="K11" s="2" t="s">
        <v>1026</v>
      </c>
      <c r="L11" s="2" t="s">
        <v>1050</v>
      </c>
      <c r="M11" s="2" t="s">
        <v>1051</v>
      </c>
      <c r="N11" s="7" t="e">
        <f ca="1">_xlfn.DISPIMG("ID_5859B8BD79F24844A483F82D85A95623",1)</f>
        <v>#NAME?</v>
      </c>
      <c r="O11" s="2"/>
    </row>
    <row r="12" spans="1:15" ht="120" customHeight="1" x14ac:dyDescent="0.25">
      <c r="A12" s="1">
        <v>10</v>
      </c>
      <c r="B12" s="2" t="s">
        <v>152</v>
      </c>
      <c r="C12" s="2" t="s">
        <v>196</v>
      </c>
      <c r="D12" s="2" t="s">
        <v>73</v>
      </c>
      <c r="E12" s="2" t="s">
        <v>841</v>
      </c>
      <c r="F12" s="2" t="s">
        <v>221</v>
      </c>
      <c r="G12" s="2" t="s">
        <v>222</v>
      </c>
      <c r="H12" s="2" t="s">
        <v>205</v>
      </c>
      <c r="I12" s="2" t="s">
        <v>223</v>
      </c>
      <c r="J12" s="4">
        <v>44771</v>
      </c>
      <c r="K12" s="2" t="s">
        <v>838</v>
      </c>
      <c r="L12" s="2" t="s">
        <v>1052</v>
      </c>
      <c r="M12" s="2" t="s">
        <v>1053</v>
      </c>
      <c r="N12" s="2" t="e">
        <f ca="1">_xlfn.DISPIMG("ID_2F03B5EE62A1409B8BC88C8B7D47A7D5",1)</f>
        <v>#NAME?</v>
      </c>
      <c r="O12" s="2"/>
    </row>
    <row r="13" spans="1:15" ht="120" customHeight="1" x14ac:dyDescent="0.25">
      <c r="A13" s="1">
        <v>11</v>
      </c>
      <c r="B13" s="2" t="s">
        <v>152</v>
      </c>
      <c r="C13" s="2" t="s">
        <v>196</v>
      </c>
      <c r="D13" s="2" t="s">
        <v>73</v>
      </c>
      <c r="E13" s="2" t="s">
        <v>846</v>
      </c>
      <c r="F13" s="2" t="s">
        <v>238</v>
      </c>
      <c r="G13" s="2" t="s">
        <v>1054</v>
      </c>
      <c r="H13" s="2" t="s">
        <v>240</v>
      </c>
      <c r="I13" s="2" t="s">
        <v>241</v>
      </c>
      <c r="J13" s="4">
        <v>44783</v>
      </c>
      <c r="K13" s="2" t="s">
        <v>1055</v>
      </c>
      <c r="L13" s="2" t="s">
        <v>1056</v>
      </c>
      <c r="M13" s="2" t="s">
        <v>1057</v>
      </c>
      <c r="N13" s="2" t="e">
        <f ca="1">_xlfn.DISPIMG("ID_BD9ADC5B77AE4B3EB6C4D5C4FE956FF1",1)</f>
        <v>#NAME?</v>
      </c>
      <c r="O13" s="2"/>
    </row>
    <row r="14" spans="1:15" ht="120" customHeight="1" x14ac:dyDescent="0.25">
      <c r="A14" s="1">
        <v>12</v>
      </c>
      <c r="B14" s="2" t="s">
        <v>152</v>
      </c>
      <c r="C14" s="2" t="s">
        <v>196</v>
      </c>
      <c r="D14" s="2" t="s">
        <v>31</v>
      </c>
      <c r="E14" s="2" t="s">
        <v>825</v>
      </c>
      <c r="F14" s="2" t="s">
        <v>269</v>
      </c>
      <c r="G14" s="2" t="s">
        <v>270</v>
      </c>
      <c r="H14" s="2" t="s">
        <v>271</v>
      </c>
      <c r="I14" s="2" t="s">
        <v>272</v>
      </c>
      <c r="J14" s="4">
        <v>44764</v>
      </c>
      <c r="K14" s="3" t="s">
        <v>838</v>
      </c>
      <c r="L14" s="2" t="s">
        <v>1058</v>
      </c>
      <c r="M14" s="2" t="s">
        <v>1059</v>
      </c>
      <c r="N14" s="2" t="e">
        <f ca="1">_xlfn.DISPIMG("ID_863BD6BBAAC445E1A0142733EF463DF8",1)</f>
        <v>#NAME?</v>
      </c>
      <c r="O14" s="2"/>
    </row>
    <row r="15" spans="1:15" ht="120" customHeight="1" x14ac:dyDescent="0.25">
      <c r="A15" s="1">
        <v>13</v>
      </c>
      <c r="B15" s="2" t="s">
        <v>152</v>
      </c>
      <c r="C15" s="2" t="s">
        <v>196</v>
      </c>
      <c r="D15" s="2" t="s">
        <v>31</v>
      </c>
      <c r="E15" s="2" t="s">
        <v>825</v>
      </c>
      <c r="F15" s="2" t="s">
        <v>826</v>
      </c>
      <c r="G15" s="2" t="s">
        <v>827</v>
      </c>
      <c r="H15" s="2" t="s">
        <v>828</v>
      </c>
      <c r="I15" s="2" t="s">
        <v>1060</v>
      </c>
      <c r="J15" s="4">
        <v>44736</v>
      </c>
      <c r="K15" s="2" t="s">
        <v>1026</v>
      </c>
      <c r="L15" s="2" t="s">
        <v>1061</v>
      </c>
      <c r="M15" s="2" t="s">
        <v>1062</v>
      </c>
      <c r="N15" s="5" t="e">
        <f ca="1">_xlfn.DISPIMG("ID_0FC9C6C5684A4C7B840E6E01EECA33FE",1)</f>
        <v>#NAME?</v>
      </c>
      <c r="O15" s="2"/>
    </row>
    <row r="16" spans="1:15" ht="120" customHeight="1" x14ac:dyDescent="0.25">
      <c r="A16" s="1">
        <v>14</v>
      </c>
      <c r="B16" s="2" t="s">
        <v>152</v>
      </c>
      <c r="C16" s="2" t="s">
        <v>196</v>
      </c>
      <c r="D16" s="2" t="s">
        <v>73</v>
      </c>
      <c r="E16" s="2" t="s">
        <v>841</v>
      </c>
      <c r="F16" s="2" t="s">
        <v>294</v>
      </c>
      <c r="G16" s="2" t="s">
        <v>842</v>
      </c>
      <c r="H16" s="2" t="s">
        <v>296</v>
      </c>
      <c r="I16" s="2">
        <v>13510801830</v>
      </c>
      <c r="J16" s="4">
        <v>44804</v>
      </c>
      <c r="K16" s="3" t="s">
        <v>843</v>
      </c>
      <c r="L16" s="3" t="s">
        <v>1063</v>
      </c>
      <c r="M16" s="3" t="s">
        <v>1064</v>
      </c>
      <c r="N16" s="2" t="e">
        <f ca="1">_xlfn.DISPIMG("ID_06F6CBAC58BF41BB996A6C32DE6F8C30",1)</f>
        <v>#NAME?</v>
      </c>
      <c r="O16" s="2"/>
    </row>
    <row r="17" spans="1:15" ht="120" customHeight="1" x14ac:dyDescent="0.25">
      <c r="A17" s="1">
        <v>15</v>
      </c>
      <c r="B17" s="2" t="s">
        <v>152</v>
      </c>
      <c r="C17" s="2" t="s">
        <v>196</v>
      </c>
      <c r="D17" s="2" t="s">
        <v>73</v>
      </c>
      <c r="E17" s="2" t="s">
        <v>1065</v>
      </c>
      <c r="F17" s="2" t="s">
        <v>290</v>
      </c>
      <c r="G17" s="2" t="s">
        <v>291</v>
      </c>
      <c r="H17" s="2" t="s">
        <v>292</v>
      </c>
      <c r="I17" s="2" t="s">
        <v>293</v>
      </c>
      <c r="J17" s="4">
        <v>44770</v>
      </c>
      <c r="K17" s="2" t="s">
        <v>1026</v>
      </c>
      <c r="L17" s="2" t="s">
        <v>1066</v>
      </c>
      <c r="M17" s="2" t="s">
        <v>1067</v>
      </c>
      <c r="N17" s="5" t="e">
        <f ca="1">_xlfn.DISPIMG("ID_0D7D4E7BA18B490AB31CABEB6AC58258",1)</f>
        <v>#NAME?</v>
      </c>
      <c r="O17" s="2"/>
    </row>
    <row r="18" spans="1:15" ht="120" customHeight="1" x14ac:dyDescent="0.25">
      <c r="A18" s="1">
        <v>16</v>
      </c>
      <c r="B18" s="2" t="s">
        <v>152</v>
      </c>
      <c r="C18" s="2" t="s">
        <v>196</v>
      </c>
      <c r="D18" s="2" t="s">
        <v>31</v>
      </c>
      <c r="E18" s="2" t="s">
        <v>825</v>
      </c>
      <c r="F18" s="2" t="s">
        <v>313</v>
      </c>
      <c r="G18" s="2" t="s">
        <v>314</v>
      </c>
      <c r="H18" s="2" t="s">
        <v>315</v>
      </c>
      <c r="I18" s="2" t="s">
        <v>316</v>
      </c>
      <c r="J18" s="4">
        <v>44749</v>
      </c>
      <c r="K18" s="3" t="s">
        <v>856</v>
      </c>
      <c r="L18" s="3" t="s">
        <v>1068</v>
      </c>
      <c r="M18" s="2" t="s">
        <v>1069</v>
      </c>
      <c r="N18" s="2" t="e">
        <f ca="1">_xlfn.DISPIMG("ID_D498FE287C3B48B2A94D12E3A5FDA330",1)</f>
        <v>#NAME?</v>
      </c>
      <c r="O18" s="2"/>
    </row>
    <row r="19" spans="1:15" ht="120" customHeight="1" x14ac:dyDescent="0.25">
      <c r="A19" s="1">
        <v>17</v>
      </c>
      <c r="B19" s="2" t="s">
        <v>152</v>
      </c>
      <c r="C19" s="2" t="s">
        <v>196</v>
      </c>
      <c r="D19" s="2" t="s">
        <v>31</v>
      </c>
      <c r="E19" s="2" t="s">
        <v>825</v>
      </c>
      <c r="F19" s="2" t="s">
        <v>324</v>
      </c>
      <c r="G19" s="2" t="s">
        <v>325</v>
      </c>
      <c r="H19" s="2" t="s">
        <v>326</v>
      </c>
      <c r="I19" s="2">
        <v>13509601306</v>
      </c>
      <c r="J19" s="4">
        <v>44742</v>
      </c>
      <c r="K19" s="3" t="s">
        <v>869</v>
      </c>
      <c r="L19" s="2" t="s">
        <v>1070</v>
      </c>
      <c r="M19" s="2" t="s">
        <v>1071</v>
      </c>
      <c r="N19" s="2" t="e">
        <f ca="1">_xlfn.DISPIMG("ID_643330B40CB74088B9C7C3488B18CC6C",1)</f>
        <v>#NAME?</v>
      </c>
      <c r="O19" s="2"/>
    </row>
    <row r="20" spans="1:15" ht="120" customHeight="1" x14ac:dyDescent="0.25">
      <c r="A20" s="1">
        <v>18</v>
      </c>
      <c r="B20" s="2" t="s">
        <v>152</v>
      </c>
      <c r="C20" s="2" t="s">
        <v>196</v>
      </c>
      <c r="D20" s="2" t="s">
        <v>73</v>
      </c>
      <c r="E20" s="2" t="s">
        <v>849</v>
      </c>
      <c r="F20" s="2" t="s">
        <v>1072</v>
      </c>
      <c r="G20" s="2" t="s">
        <v>1073</v>
      </c>
      <c r="H20" s="2" t="s">
        <v>1074</v>
      </c>
      <c r="I20" s="2">
        <v>13534260870</v>
      </c>
      <c r="J20" s="4">
        <v>44775</v>
      </c>
      <c r="K20" s="3" t="s">
        <v>1026</v>
      </c>
      <c r="L20" s="2" t="s">
        <v>1075</v>
      </c>
      <c r="M20" s="2" t="s">
        <v>1076</v>
      </c>
      <c r="N20" s="2" t="e">
        <f ca="1">_xlfn.DISPIMG("ID_DDF5A61C2092442290DC88481A9B8693",1)</f>
        <v>#NAME?</v>
      </c>
      <c r="O20" s="2"/>
    </row>
    <row r="21" spans="1:15" ht="120" customHeight="1" x14ac:dyDescent="0.25">
      <c r="A21" s="1">
        <v>19</v>
      </c>
      <c r="B21" s="2" t="s">
        <v>152</v>
      </c>
      <c r="C21" s="2" t="s">
        <v>320</v>
      </c>
      <c r="D21" s="2" t="s">
        <v>31</v>
      </c>
      <c r="E21" s="2" t="s">
        <v>825</v>
      </c>
      <c r="F21" s="2" t="s">
        <v>1077</v>
      </c>
      <c r="G21" s="2" t="s">
        <v>1078</v>
      </c>
      <c r="H21" s="2" t="s">
        <v>355</v>
      </c>
      <c r="I21" s="2">
        <v>13902474033</v>
      </c>
      <c r="J21" s="4">
        <v>44798</v>
      </c>
      <c r="K21" s="2" t="s">
        <v>1079</v>
      </c>
      <c r="L21" s="2" t="s">
        <v>1080</v>
      </c>
      <c r="M21" s="2" t="s">
        <v>1081</v>
      </c>
      <c r="N21" s="2" t="e">
        <f ca="1">_xlfn.DISPIMG("ID_BD877D524ED7400A8F23280C1DA96269",1)</f>
        <v>#NAME?</v>
      </c>
      <c r="O21" s="2"/>
    </row>
    <row r="22" spans="1:15" ht="120" customHeight="1" x14ac:dyDescent="0.25">
      <c r="A22" s="1">
        <v>20</v>
      </c>
      <c r="B22" s="2" t="s">
        <v>152</v>
      </c>
      <c r="C22" s="2" t="s">
        <v>320</v>
      </c>
      <c r="D22" s="2" t="s">
        <v>31</v>
      </c>
      <c r="E22" s="2" t="s">
        <v>825</v>
      </c>
      <c r="F22" s="2" t="s">
        <v>1082</v>
      </c>
      <c r="G22" s="2" t="s">
        <v>388</v>
      </c>
      <c r="H22" s="2" t="s">
        <v>1083</v>
      </c>
      <c r="I22" s="2" t="s">
        <v>1084</v>
      </c>
      <c r="J22" s="4">
        <v>44734</v>
      </c>
      <c r="K22" s="3" t="s">
        <v>1085</v>
      </c>
      <c r="L22" s="3" t="s">
        <v>1086</v>
      </c>
      <c r="M22" s="2" t="s">
        <v>1087</v>
      </c>
      <c r="N22" s="2" t="e">
        <f ca="1">_xlfn.DISPIMG("ID_839F097E567B47E08781B527D310EA99",1)</f>
        <v>#NAME?</v>
      </c>
      <c r="O22" s="2"/>
    </row>
    <row r="23" spans="1:15" ht="120" customHeight="1" x14ac:dyDescent="0.25">
      <c r="A23" s="1">
        <v>21</v>
      </c>
      <c r="B23" s="2" t="s">
        <v>152</v>
      </c>
      <c r="C23" s="2" t="s">
        <v>320</v>
      </c>
      <c r="D23" s="2" t="s">
        <v>31</v>
      </c>
      <c r="E23" s="2" t="s">
        <v>825</v>
      </c>
      <c r="F23" s="2" t="s">
        <v>833</v>
      </c>
      <c r="G23" s="2" t="s">
        <v>834</v>
      </c>
      <c r="H23" s="2" t="s">
        <v>396</v>
      </c>
      <c r="I23" s="2">
        <v>13927414191</v>
      </c>
      <c r="J23" s="4">
        <v>44797</v>
      </c>
      <c r="K23" s="2" t="s">
        <v>838</v>
      </c>
      <c r="L23" s="2" t="s">
        <v>1088</v>
      </c>
      <c r="M23" s="2" t="s">
        <v>1089</v>
      </c>
      <c r="N23" s="2" t="e">
        <f ca="1">_xlfn.DISPIMG("ID_DAE674A21D034C1BA34AAF4DF39A9999",1)</f>
        <v>#NAME?</v>
      </c>
      <c r="O23" s="2"/>
    </row>
    <row r="24" spans="1:15" ht="120" customHeight="1" x14ac:dyDescent="0.25">
      <c r="A24" s="1">
        <v>22</v>
      </c>
      <c r="B24" s="2" t="s">
        <v>152</v>
      </c>
      <c r="C24" s="2" t="s">
        <v>320</v>
      </c>
      <c r="D24" s="2" t="s">
        <v>73</v>
      </c>
      <c r="E24" s="2" t="s">
        <v>1090</v>
      </c>
      <c r="F24" s="2" t="s">
        <v>1091</v>
      </c>
      <c r="G24" s="2" t="s">
        <v>1092</v>
      </c>
      <c r="H24" s="2" t="s">
        <v>1093</v>
      </c>
      <c r="I24" s="2">
        <v>18719066947</v>
      </c>
      <c r="J24" s="4">
        <v>44798</v>
      </c>
      <c r="K24" s="2" t="s">
        <v>838</v>
      </c>
      <c r="L24" s="3" t="s">
        <v>1094</v>
      </c>
      <c r="M24" s="2" t="s">
        <v>1095</v>
      </c>
      <c r="N24" s="2" t="e">
        <f ca="1">_xlfn.DISPIMG("ID_CF62CE47A7F247EC98ACEFE4898DB1CF",1)</f>
        <v>#NAME?</v>
      </c>
      <c r="O24" s="2"/>
    </row>
    <row r="25" spans="1:15" ht="120" customHeight="1" x14ac:dyDescent="0.25">
      <c r="A25" s="1">
        <v>23</v>
      </c>
      <c r="B25" s="2" t="s">
        <v>152</v>
      </c>
      <c r="C25" s="2" t="s">
        <v>320</v>
      </c>
      <c r="D25" s="2" t="s">
        <v>73</v>
      </c>
      <c r="E25" s="2" t="s">
        <v>846</v>
      </c>
      <c r="F25" s="2" t="s">
        <v>477</v>
      </c>
      <c r="G25" s="2" t="s">
        <v>478</v>
      </c>
      <c r="H25" s="2" t="s">
        <v>479</v>
      </c>
      <c r="I25" s="2">
        <v>18566224271</v>
      </c>
      <c r="J25" s="4">
        <v>44805</v>
      </c>
      <c r="K25" s="3" t="s">
        <v>1096</v>
      </c>
      <c r="L25" s="3" t="s">
        <v>1097</v>
      </c>
      <c r="M25" s="3" t="s">
        <v>1098</v>
      </c>
      <c r="N25" s="2" t="e">
        <f ca="1">_xlfn.DISPIMG("ID_8094005FF1FA483DAB8EFEF2FB8D8A6C",1)</f>
        <v>#NAME?</v>
      </c>
      <c r="O25" s="2"/>
    </row>
    <row r="26" spans="1:15" ht="120" customHeight="1" x14ac:dyDescent="0.25">
      <c r="A26" s="1">
        <v>24</v>
      </c>
      <c r="B26" s="2" t="s">
        <v>152</v>
      </c>
      <c r="C26" s="2" t="s">
        <v>320</v>
      </c>
      <c r="D26" s="2" t="s">
        <v>73</v>
      </c>
      <c r="E26" s="2" t="s">
        <v>849</v>
      </c>
      <c r="F26" s="2" t="s">
        <v>850</v>
      </c>
      <c r="G26" s="2" t="s">
        <v>558</v>
      </c>
      <c r="H26" s="2" t="s">
        <v>851</v>
      </c>
      <c r="I26" s="2">
        <v>13560722486</v>
      </c>
      <c r="J26" s="4">
        <v>44805</v>
      </c>
      <c r="K26" s="8" t="s">
        <v>852</v>
      </c>
      <c r="L26" s="3" t="s">
        <v>1099</v>
      </c>
      <c r="M26" s="3" t="s">
        <v>1100</v>
      </c>
      <c r="N26" s="2" t="e">
        <f ca="1">_xlfn.DISPIMG("ID_1C415A5FF9D9471EBB7B8D85BF04AF70",1)</f>
        <v>#NAME?</v>
      </c>
      <c r="O26" s="2"/>
    </row>
    <row r="27" spans="1:15" ht="120" customHeight="1" x14ac:dyDescent="0.25">
      <c r="A27" s="1">
        <v>25</v>
      </c>
      <c r="B27" s="2" t="s">
        <v>13</v>
      </c>
      <c r="C27" s="2" t="s">
        <v>14</v>
      </c>
      <c r="D27" s="2" t="s">
        <v>22</v>
      </c>
      <c r="E27" s="2" t="s">
        <v>1101</v>
      </c>
      <c r="F27" s="2" t="s">
        <v>23</v>
      </c>
      <c r="G27" s="2" t="s">
        <v>1102</v>
      </c>
      <c r="H27" s="2" t="s">
        <v>26</v>
      </c>
      <c r="I27" s="2">
        <v>25352821</v>
      </c>
      <c r="J27" s="4">
        <v>44750</v>
      </c>
      <c r="K27" s="2" t="s">
        <v>1026</v>
      </c>
      <c r="L27" s="2" t="s">
        <v>1103</v>
      </c>
      <c r="M27" s="2" t="s">
        <v>1104</v>
      </c>
      <c r="N27" s="2" t="e">
        <f ca="1">_xlfn.DISPIMG("ID_5F60E312E83349CFBFEA25F1A35D73CA",1)</f>
        <v>#NAME?</v>
      </c>
      <c r="O27" s="2"/>
    </row>
    <row r="28" spans="1:15" ht="120" customHeight="1" x14ac:dyDescent="0.25">
      <c r="A28" s="1">
        <v>26</v>
      </c>
      <c r="B28" s="2" t="s">
        <v>152</v>
      </c>
      <c r="C28" s="2" t="s">
        <v>196</v>
      </c>
      <c r="D28" s="2" t="s">
        <v>15</v>
      </c>
      <c r="E28" s="2" t="s">
        <v>910</v>
      </c>
      <c r="F28" s="2" t="s">
        <v>207</v>
      </c>
      <c r="G28" s="2" t="s">
        <v>209</v>
      </c>
      <c r="H28" s="2" t="s">
        <v>210</v>
      </c>
      <c r="I28" s="2" t="s">
        <v>211</v>
      </c>
      <c r="J28" s="4">
        <v>44776</v>
      </c>
      <c r="K28" s="2" t="s">
        <v>838</v>
      </c>
      <c r="L28" s="2" t="s">
        <v>1105</v>
      </c>
      <c r="M28" s="2" t="s">
        <v>1106</v>
      </c>
      <c r="N28" s="2" t="e">
        <f ca="1">_xlfn.DISPIMG("ID_541B9500F09B43FF8A2974E012EA4197",1)</f>
        <v>#NAME?</v>
      </c>
      <c r="O28" s="2"/>
    </row>
    <row r="29" spans="1:15" ht="120" customHeight="1" x14ac:dyDescent="0.25">
      <c r="A29" s="1">
        <v>27</v>
      </c>
      <c r="B29" s="2" t="s">
        <v>152</v>
      </c>
      <c r="C29" s="2" t="s">
        <v>196</v>
      </c>
      <c r="D29" s="2" t="s">
        <v>15</v>
      </c>
      <c r="E29" s="2" t="s">
        <v>910</v>
      </c>
      <c r="F29" s="2" t="s">
        <v>1107</v>
      </c>
      <c r="G29" s="2" t="s">
        <v>1108</v>
      </c>
      <c r="H29" s="2" t="s">
        <v>1109</v>
      </c>
      <c r="I29" s="2">
        <v>83186912</v>
      </c>
      <c r="J29" s="4">
        <v>44755</v>
      </c>
      <c r="K29" s="3" t="s">
        <v>1110</v>
      </c>
      <c r="L29" s="2" t="s">
        <v>1111</v>
      </c>
      <c r="M29" s="2" t="s">
        <v>1112</v>
      </c>
      <c r="N29" s="2" t="e">
        <f ca="1">_xlfn.DISPIMG("ID_D557869922D04563805B2D8C6809F578",1)</f>
        <v>#NAME?</v>
      </c>
      <c r="O29" s="2"/>
    </row>
    <row r="30" spans="1:15" ht="120" customHeight="1" x14ac:dyDescent="0.25">
      <c r="A30" s="1">
        <v>28</v>
      </c>
      <c r="B30" s="2" t="s">
        <v>152</v>
      </c>
      <c r="C30" s="2" t="s">
        <v>196</v>
      </c>
      <c r="D30" s="2" t="s">
        <v>31</v>
      </c>
      <c r="E30" s="2" t="s">
        <v>866</v>
      </c>
      <c r="F30" s="2" t="s">
        <v>235</v>
      </c>
      <c r="G30" s="2" t="s">
        <v>236</v>
      </c>
      <c r="H30" s="2" t="s">
        <v>237</v>
      </c>
      <c r="I30" s="2">
        <v>13632872976</v>
      </c>
      <c r="J30" s="4">
        <v>44749</v>
      </c>
      <c r="K30" s="2" t="s">
        <v>1026</v>
      </c>
      <c r="L30" s="2" t="s">
        <v>1113</v>
      </c>
      <c r="M30" s="2" t="s">
        <v>1114</v>
      </c>
      <c r="N30" s="9" t="e">
        <f ca="1">_xlfn.DISPIMG("ID_B0AEB86421D04006B51F83419CB2FE4E",1)</f>
        <v>#NAME?</v>
      </c>
      <c r="O30" s="2"/>
    </row>
    <row r="31" spans="1:15" ht="120" customHeight="1" x14ac:dyDescent="0.25">
      <c r="A31" s="1">
        <v>29</v>
      </c>
      <c r="B31" s="2" t="s">
        <v>152</v>
      </c>
      <c r="C31" s="2" t="s">
        <v>196</v>
      </c>
      <c r="D31" s="2" t="s">
        <v>15</v>
      </c>
      <c r="E31" s="2" t="s">
        <v>1115</v>
      </c>
      <c r="F31" s="2" t="s">
        <v>257</v>
      </c>
      <c r="G31" s="2" t="s">
        <v>1116</v>
      </c>
      <c r="H31" s="2" t="s">
        <v>259</v>
      </c>
      <c r="I31" s="2" t="s">
        <v>260</v>
      </c>
      <c r="J31" s="4">
        <v>44775</v>
      </c>
      <c r="K31" s="2" t="s">
        <v>1026</v>
      </c>
      <c r="L31" s="2" t="s">
        <v>1117</v>
      </c>
      <c r="M31" s="2" t="s">
        <v>1118</v>
      </c>
      <c r="N31" s="5" t="e">
        <f ca="1">_xlfn.DISPIMG("ID_CBCCE727DF3241E5B37D2326ED21316D",1)</f>
        <v>#NAME?</v>
      </c>
      <c r="O31" s="2"/>
    </row>
    <row r="32" spans="1:15" ht="120" customHeight="1" x14ac:dyDescent="0.25">
      <c r="A32" s="1">
        <v>30</v>
      </c>
      <c r="B32" s="2" t="s">
        <v>152</v>
      </c>
      <c r="C32" s="2" t="s">
        <v>196</v>
      </c>
      <c r="D32" s="2" t="s">
        <v>31</v>
      </c>
      <c r="E32" s="2" t="s">
        <v>866</v>
      </c>
      <c r="F32" s="2" t="s">
        <v>273</v>
      </c>
      <c r="G32" s="2" t="s">
        <v>274</v>
      </c>
      <c r="H32" s="2" t="s">
        <v>275</v>
      </c>
      <c r="I32" s="2" t="s">
        <v>276</v>
      </c>
      <c r="J32" s="4">
        <v>44727</v>
      </c>
      <c r="K32" s="3" t="s">
        <v>1110</v>
      </c>
      <c r="L32" s="2" t="s">
        <v>1119</v>
      </c>
      <c r="M32" s="2" t="s">
        <v>1120</v>
      </c>
      <c r="N32" s="2" t="e">
        <f ca="1">_xlfn.DISPIMG("ID_C469B481009F4152A0CE1F0F095AE25D",1)</f>
        <v>#NAME?</v>
      </c>
      <c r="O32" s="2"/>
    </row>
    <row r="33" spans="1:15" ht="120" customHeight="1" x14ac:dyDescent="0.25">
      <c r="A33" s="1">
        <v>31</v>
      </c>
      <c r="B33" s="2" t="s">
        <v>152</v>
      </c>
      <c r="C33" s="2" t="s">
        <v>196</v>
      </c>
      <c r="D33" s="2" t="s">
        <v>31</v>
      </c>
      <c r="E33" s="2" t="s">
        <v>866</v>
      </c>
      <c r="F33" s="2" t="s">
        <v>281</v>
      </c>
      <c r="G33" s="2" t="s">
        <v>282</v>
      </c>
      <c r="H33" s="2" t="s">
        <v>283</v>
      </c>
      <c r="I33" s="2">
        <v>13691773680</v>
      </c>
      <c r="J33" s="4">
        <v>44741</v>
      </c>
      <c r="K33" s="2" t="s">
        <v>838</v>
      </c>
      <c r="L33" s="2" t="s">
        <v>1121</v>
      </c>
      <c r="M33" s="2" t="s">
        <v>1122</v>
      </c>
      <c r="N33" s="2" t="e">
        <f ca="1">_xlfn.DISPIMG("ID_98DF7BC6C9BA4568B6CB0F16B3968C50",1)</f>
        <v>#NAME?</v>
      </c>
      <c r="O33" s="2"/>
    </row>
    <row r="34" spans="1:15" ht="120" customHeight="1" x14ac:dyDescent="0.25">
      <c r="A34" s="1">
        <v>32</v>
      </c>
      <c r="B34" s="2" t="s">
        <v>152</v>
      </c>
      <c r="C34" s="2" t="s">
        <v>196</v>
      </c>
      <c r="D34" s="2" t="s">
        <v>31</v>
      </c>
      <c r="E34" s="2" t="s">
        <v>866</v>
      </c>
      <c r="F34" s="2" t="s">
        <v>301</v>
      </c>
      <c r="G34" s="2" t="s">
        <v>302</v>
      </c>
      <c r="H34" s="2" t="s">
        <v>303</v>
      </c>
      <c r="I34" s="2">
        <v>15817387813</v>
      </c>
      <c r="J34" s="4">
        <v>44763</v>
      </c>
      <c r="K34" s="2" t="s">
        <v>1026</v>
      </c>
      <c r="L34" s="2" t="s">
        <v>1123</v>
      </c>
      <c r="M34" s="2" t="s">
        <v>1124</v>
      </c>
      <c r="N34" s="2" t="e">
        <f ca="1">_xlfn.DISPIMG("ID_E95EF31FCE2D49AA9CD92B2D9E2BBF11",1)</f>
        <v>#NAME?</v>
      </c>
      <c r="O34" s="2"/>
    </row>
    <row r="35" spans="1:15" ht="120" customHeight="1" x14ac:dyDescent="0.25">
      <c r="A35" s="1">
        <v>33</v>
      </c>
      <c r="B35" s="2" t="s">
        <v>152</v>
      </c>
      <c r="C35" s="2" t="s">
        <v>196</v>
      </c>
      <c r="D35" s="3" t="s">
        <v>57</v>
      </c>
      <c r="E35" s="3" t="s">
        <v>1037</v>
      </c>
      <c r="F35" s="3" t="s">
        <v>487</v>
      </c>
      <c r="G35" s="3" t="s">
        <v>488</v>
      </c>
      <c r="H35" s="2" t="s">
        <v>333</v>
      </c>
      <c r="I35" s="2" t="s">
        <v>334</v>
      </c>
      <c r="J35" s="4">
        <v>44736</v>
      </c>
      <c r="K35" s="3" t="s">
        <v>1039</v>
      </c>
      <c r="L35" s="2" t="s">
        <v>1125</v>
      </c>
      <c r="M35" s="2" t="s">
        <v>1126</v>
      </c>
      <c r="N35" s="2" t="e">
        <f ca="1">_xlfn.DISPIMG("ID_1C2E27C1496A46B5874EB34F0A5529D1",1)</f>
        <v>#NAME?</v>
      </c>
      <c r="O35" s="2"/>
    </row>
    <row r="36" spans="1:15" ht="120" customHeight="1" x14ac:dyDescent="0.25">
      <c r="A36" s="1">
        <v>34</v>
      </c>
      <c r="B36" s="2" t="s">
        <v>152</v>
      </c>
      <c r="C36" s="2" t="s">
        <v>196</v>
      </c>
      <c r="D36" s="2" t="s">
        <v>139</v>
      </c>
      <c r="E36" s="2" t="s">
        <v>1006</v>
      </c>
      <c r="F36" s="2" t="s">
        <v>197</v>
      </c>
      <c r="G36" s="2" t="s">
        <v>198</v>
      </c>
      <c r="H36" s="2" t="s">
        <v>199</v>
      </c>
      <c r="I36" s="2">
        <v>13928415993</v>
      </c>
      <c r="J36" s="4">
        <v>44761</v>
      </c>
      <c r="K36" s="3" t="s">
        <v>1039</v>
      </c>
      <c r="L36" s="2" t="s">
        <v>1127</v>
      </c>
      <c r="M36" s="2" t="s">
        <v>1128</v>
      </c>
      <c r="N36" s="2" t="e">
        <f ca="1">_xlfn.DISPIMG("ID_C795CBCD1441405BB0783958EE7B5A2B",1)</f>
        <v>#NAME?</v>
      </c>
      <c r="O36" s="2"/>
    </row>
    <row r="37" spans="1:15" ht="120" customHeight="1" x14ac:dyDescent="0.25">
      <c r="A37" s="1">
        <v>35</v>
      </c>
      <c r="B37" s="2" t="s">
        <v>152</v>
      </c>
      <c r="C37" s="2" t="s">
        <v>320</v>
      </c>
      <c r="D37" s="2" t="s">
        <v>15</v>
      </c>
      <c r="E37" s="2" t="s">
        <v>813</v>
      </c>
      <c r="F37" s="2" t="s">
        <v>373</v>
      </c>
      <c r="G37" s="2" t="s">
        <v>814</v>
      </c>
      <c r="H37" s="2" t="s">
        <v>375</v>
      </c>
      <c r="I37" s="2" t="s">
        <v>376</v>
      </c>
      <c r="J37" s="4">
        <v>44754</v>
      </c>
      <c r="K37" s="2" t="s">
        <v>838</v>
      </c>
      <c r="L37" s="3" t="s">
        <v>1129</v>
      </c>
      <c r="M37" s="2" t="s">
        <v>1130</v>
      </c>
      <c r="N37" s="2" t="e">
        <f ca="1">_xlfn.DISPIMG("ID_3AC08E1FBB774C02B44C26778F8C077D",1)</f>
        <v>#NAME?</v>
      </c>
      <c r="O37" s="2"/>
    </row>
    <row r="38" spans="1:15" ht="120" customHeight="1" x14ac:dyDescent="0.25">
      <c r="A38" s="1">
        <v>36</v>
      </c>
      <c r="B38" s="2" t="s">
        <v>152</v>
      </c>
      <c r="C38" s="2" t="s">
        <v>320</v>
      </c>
      <c r="D38" s="2" t="s">
        <v>15</v>
      </c>
      <c r="E38" s="2" t="s">
        <v>910</v>
      </c>
      <c r="F38" s="2" t="s">
        <v>421</v>
      </c>
      <c r="G38" s="2" t="s">
        <v>422</v>
      </c>
      <c r="H38" s="2" t="s">
        <v>423</v>
      </c>
      <c r="I38" s="2">
        <v>13480997156</v>
      </c>
      <c r="J38" s="4">
        <v>44763</v>
      </c>
      <c r="K38" s="2" t="s">
        <v>1047</v>
      </c>
      <c r="L38" s="2" t="s">
        <v>1131</v>
      </c>
      <c r="M38" s="2" t="s">
        <v>1132</v>
      </c>
      <c r="N38" s="5" t="e">
        <f ca="1">_xlfn.DISPIMG("ID_D5CB3B34378C4DD4BF879856AA96985B",1)</f>
        <v>#NAME?</v>
      </c>
      <c r="O38" s="2"/>
    </row>
    <row r="39" spans="1:15" ht="120" customHeight="1" x14ac:dyDescent="0.25">
      <c r="A39" s="1">
        <v>37</v>
      </c>
      <c r="B39" s="2" t="s">
        <v>152</v>
      </c>
      <c r="C39" s="2" t="s">
        <v>320</v>
      </c>
      <c r="D39" s="2" t="s">
        <v>15</v>
      </c>
      <c r="E39" s="2" t="s">
        <v>957</v>
      </c>
      <c r="F39" s="2" t="s">
        <v>439</v>
      </c>
      <c r="G39" s="2" t="s">
        <v>961</v>
      </c>
      <c r="H39" s="2" t="s">
        <v>441</v>
      </c>
      <c r="I39" s="2">
        <v>13828761926</v>
      </c>
      <c r="J39" s="4">
        <v>44763</v>
      </c>
      <c r="K39" s="2" t="s">
        <v>1026</v>
      </c>
      <c r="L39" s="2" t="s">
        <v>1133</v>
      </c>
      <c r="M39" s="2" t="s">
        <v>1134</v>
      </c>
      <c r="N39" s="5" t="e">
        <f ca="1">_xlfn.DISPIMG("ID_7BB455D256F04AE4A59333747764A1E4",1)</f>
        <v>#NAME?</v>
      </c>
      <c r="O39" s="2"/>
    </row>
    <row r="40" spans="1:15" ht="120" customHeight="1" x14ac:dyDescent="0.25">
      <c r="A40" s="1">
        <v>38</v>
      </c>
      <c r="B40" s="2" t="s">
        <v>152</v>
      </c>
      <c r="C40" s="2" t="s">
        <v>320</v>
      </c>
      <c r="D40" s="2" t="s">
        <v>15</v>
      </c>
      <c r="E40" s="2" t="s">
        <v>910</v>
      </c>
      <c r="F40" s="2" t="s">
        <v>442</v>
      </c>
      <c r="G40" s="2" t="s">
        <v>1135</v>
      </c>
      <c r="H40" s="2" t="s">
        <v>444</v>
      </c>
      <c r="I40" s="2" t="s">
        <v>1136</v>
      </c>
      <c r="J40" s="4">
        <v>44665</v>
      </c>
      <c r="K40" s="2" t="s">
        <v>838</v>
      </c>
      <c r="L40" s="2" t="s">
        <v>1137</v>
      </c>
      <c r="M40" s="2" t="s">
        <v>1138</v>
      </c>
      <c r="N40" s="2" t="e">
        <f ca="1">_xlfn.DISPIMG("ID_D061E27041FC4AE3B40A9DB4B48E34E3",1)</f>
        <v>#NAME?</v>
      </c>
      <c r="O40" s="2"/>
    </row>
    <row r="41" spans="1:15" ht="120" customHeight="1" x14ac:dyDescent="0.25">
      <c r="A41" s="1">
        <v>39</v>
      </c>
      <c r="B41" s="2" t="s">
        <v>152</v>
      </c>
      <c r="C41" s="2" t="s">
        <v>320</v>
      </c>
      <c r="D41" s="2" t="s">
        <v>139</v>
      </c>
      <c r="E41" s="2" t="s">
        <v>1139</v>
      </c>
      <c r="F41" s="2" t="s">
        <v>474</v>
      </c>
      <c r="G41" s="2" t="s">
        <v>1140</v>
      </c>
      <c r="H41" s="2" t="s">
        <v>476</v>
      </c>
      <c r="I41" s="2">
        <v>18680682769</v>
      </c>
      <c r="J41" s="4">
        <v>44761</v>
      </c>
      <c r="K41" s="3" t="s">
        <v>1039</v>
      </c>
      <c r="L41" s="2" t="s">
        <v>1141</v>
      </c>
      <c r="M41" s="2" t="s">
        <v>1142</v>
      </c>
      <c r="N41" s="2" t="e">
        <f ca="1">_xlfn.DISPIMG("ID_FCB0B038CC294A42A52845A3ACABB08C",1)</f>
        <v>#NAME?</v>
      </c>
      <c r="O41" s="2"/>
    </row>
    <row r="42" spans="1:15" ht="120" customHeight="1" x14ac:dyDescent="0.25">
      <c r="A42" s="1">
        <v>40</v>
      </c>
      <c r="B42" s="2" t="s">
        <v>152</v>
      </c>
      <c r="C42" s="2" t="s">
        <v>320</v>
      </c>
      <c r="D42" s="2" t="s">
        <v>139</v>
      </c>
      <c r="E42" s="2" t="s">
        <v>1006</v>
      </c>
      <c r="F42" s="2" t="s">
        <v>550</v>
      </c>
      <c r="G42" s="2" t="s">
        <v>551</v>
      </c>
      <c r="H42" s="2" t="s">
        <v>459</v>
      </c>
      <c r="I42" s="2">
        <v>13418553776</v>
      </c>
      <c r="J42" s="4">
        <v>44761</v>
      </c>
      <c r="K42" s="2" t="s">
        <v>838</v>
      </c>
      <c r="L42" s="2" t="s">
        <v>1143</v>
      </c>
      <c r="M42" s="2" t="s">
        <v>1144</v>
      </c>
      <c r="N42" s="2" t="e">
        <f ca="1">_xlfn.DISPIMG("ID_8A9519BDC54F4ACCAE959BEAA15F5CC3",1)</f>
        <v>#NAME?</v>
      </c>
      <c r="O42" s="2"/>
    </row>
    <row r="43" spans="1:15" ht="120" customHeight="1" x14ac:dyDescent="0.25">
      <c r="A43" s="1">
        <v>41</v>
      </c>
      <c r="B43" s="2" t="s">
        <v>152</v>
      </c>
      <c r="C43" s="2" t="s">
        <v>320</v>
      </c>
      <c r="D43" s="2" t="s">
        <v>15</v>
      </c>
      <c r="E43" s="2" t="s">
        <v>957</v>
      </c>
      <c r="F43" s="2" t="s">
        <v>571</v>
      </c>
      <c r="G43" s="2" t="s">
        <v>572</v>
      </c>
      <c r="H43" s="2" t="s">
        <v>573</v>
      </c>
      <c r="I43" s="2">
        <v>13725560972</v>
      </c>
      <c r="J43" s="4">
        <v>44755</v>
      </c>
      <c r="K43" s="2" t="s">
        <v>965</v>
      </c>
      <c r="L43" s="2" t="s">
        <v>1145</v>
      </c>
      <c r="M43" s="2" t="s">
        <v>1146</v>
      </c>
      <c r="N43" s="2" t="e">
        <f ca="1">_xlfn.DISPIMG("ID_6526D879ED614301B942F47605368A0B",1)</f>
        <v>#NAME?</v>
      </c>
      <c r="O43" s="2"/>
    </row>
    <row r="44" spans="1:15" ht="120" customHeight="1" x14ac:dyDescent="0.25">
      <c r="A44" s="1">
        <v>42</v>
      </c>
      <c r="B44" s="2" t="s">
        <v>152</v>
      </c>
      <c r="C44" s="2" t="s">
        <v>320</v>
      </c>
      <c r="D44" s="2" t="s">
        <v>110</v>
      </c>
      <c r="E44" s="2" t="s">
        <v>922</v>
      </c>
      <c r="F44" s="2" t="s">
        <v>430</v>
      </c>
      <c r="G44" s="2" t="s">
        <v>923</v>
      </c>
      <c r="H44" s="2" t="s">
        <v>924</v>
      </c>
      <c r="I44" s="2">
        <v>18123703437</v>
      </c>
      <c r="J44" s="4">
        <v>44754</v>
      </c>
      <c r="K44" s="2" t="s">
        <v>1047</v>
      </c>
      <c r="L44" s="2" t="s">
        <v>1147</v>
      </c>
      <c r="M44" s="2" t="s">
        <v>1148</v>
      </c>
      <c r="N44" s="2" t="e">
        <f ca="1">_xlfn.DISPIMG("ID_D0327F33BF414378A25763353ED5C9C8",1)</f>
        <v>#NAME?</v>
      </c>
      <c r="O44" s="2"/>
    </row>
    <row r="45" spans="1:15" ht="120" customHeight="1" x14ac:dyDescent="0.25">
      <c r="A45" s="1">
        <v>43</v>
      </c>
      <c r="B45" s="2" t="s">
        <v>152</v>
      </c>
      <c r="C45" s="2" t="s">
        <v>320</v>
      </c>
      <c r="D45" s="2" t="s">
        <v>110</v>
      </c>
      <c r="E45" s="2" t="s">
        <v>922</v>
      </c>
      <c r="F45" s="2" t="s">
        <v>532</v>
      </c>
      <c r="G45" s="2" t="s">
        <v>534</v>
      </c>
      <c r="H45" s="2" t="s">
        <v>535</v>
      </c>
      <c r="I45" s="2">
        <v>15013660129</v>
      </c>
      <c r="J45" s="4">
        <v>44783</v>
      </c>
      <c r="K45" s="2" t="s">
        <v>838</v>
      </c>
      <c r="L45" s="2" t="s">
        <v>1149</v>
      </c>
      <c r="M45" s="2" t="s">
        <v>1150</v>
      </c>
      <c r="N45" s="2" t="e">
        <f ca="1">_xlfn.DISPIMG("ID_31AAA56F1B7445268662748765DD9925",1)</f>
        <v>#NAME?</v>
      </c>
      <c r="O45" s="2"/>
    </row>
    <row r="46" spans="1:15" ht="120" customHeight="1" x14ac:dyDescent="0.25">
      <c r="A46" s="1">
        <v>44</v>
      </c>
      <c r="B46" s="2" t="s">
        <v>152</v>
      </c>
      <c r="C46" s="2" t="s">
        <v>320</v>
      </c>
      <c r="D46" s="2" t="s">
        <v>110</v>
      </c>
      <c r="E46" s="2" t="s">
        <v>922</v>
      </c>
      <c r="F46" s="2" t="s">
        <v>380</v>
      </c>
      <c r="G46" s="2" t="s">
        <v>381</v>
      </c>
      <c r="H46" s="2" t="s">
        <v>382</v>
      </c>
      <c r="I46" s="2">
        <v>13168069167</v>
      </c>
      <c r="J46" s="4">
        <v>44764</v>
      </c>
      <c r="K46" s="2" t="s">
        <v>1026</v>
      </c>
      <c r="L46" s="2" t="s">
        <v>1151</v>
      </c>
      <c r="M46" s="2" t="s">
        <v>1152</v>
      </c>
      <c r="N46" s="7" t="e">
        <f ca="1">_xlfn.DISPIMG("ID_0501E7F706814384BD30A1811BA893EC",1)</f>
        <v>#NAME?</v>
      </c>
      <c r="O46" s="2"/>
    </row>
    <row r="47" spans="1:15" ht="120" customHeight="1" x14ac:dyDescent="0.25">
      <c r="A47" s="1">
        <v>45</v>
      </c>
      <c r="B47" s="2" t="s">
        <v>152</v>
      </c>
      <c r="C47" s="2" t="s">
        <v>320</v>
      </c>
      <c r="D47" s="2" t="s">
        <v>110</v>
      </c>
      <c r="E47" s="2" t="s">
        <v>973</v>
      </c>
      <c r="F47" s="2" t="s">
        <v>405</v>
      </c>
      <c r="G47" s="2" t="s">
        <v>406</v>
      </c>
      <c r="H47" s="2" t="s">
        <v>407</v>
      </c>
      <c r="I47" s="2">
        <v>13556887567</v>
      </c>
      <c r="J47" s="4">
        <v>44713</v>
      </c>
      <c r="K47" s="3" t="s">
        <v>856</v>
      </c>
      <c r="L47" s="2" t="s">
        <v>1149</v>
      </c>
      <c r="M47" s="2" t="s">
        <v>1150</v>
      </c>
      <c r="N47" s="2" t="e">
        <f ca="1">_xlfn.DISPIMG("ID_EE30AC64875C4EE6AB99D19A1756260F",1)</f>
        <v>#NAME?</v>
      </c>
      <c r="O47" s="2"/>
    </row>
    <row r="48" spans="1:15" ht="120" customHeight="1" x14ac:dyDescent="0.25">
      <c r="A48" s="1">
        <v>46</v>
      </c>
      <c r="B48" s="2" t="s">
        <v>152</v>
      </c>
      <c r="C48" s="2" t="s">
        <v>320</v>
      </c>
      <c r="D48" s="2" t="s">
        <v>110</v>
      </c>
      <c r="E48" s="2" t="s">
        <v>888</v>
      </c>
      <c r="F48" s="2" t="s">
        <v>401</v>
      </c>
      <c r="G48" s="2" t="s">
        <v>1153</v>
      </c>
      <c r="H48" s="2" t="s">
        <v>404</v>
      </c>
      <c r="I48" s="2">
        <v>18823731960</v>
      </c>
      <c r="J48" s="4">
        <v>44756</v>
      </c>
      <c r="K48" s="2" t="s">
        <v>1047</v>
      </c>
      <c r="L48" s="2" t="s">
        <v>1154</v>
      </c>
      <c r="M48" s="2" t="s">
        <v>1155</v>
      </c>
      <c r="N48" s="2" t="e">
        <f ca="1">_xlfn.DISPIMG("ID_828B3E48D70B450D90BFEFB699D0ED78",1)</f>
        <v>#NAME?</v>
      </c>
      <c r="O48" s="2"/>
    </row>
    <row r="49" spans="1:15" ht="120" customHeight="1" x14ac:dyDescent="0.25">
      <c r="A49" s="1">
        <v>47</v>
      </c>
      <c r="B49" s="2" t="s">
        <v>152</v>
      </c>
      <c r="C49" s="2" t="s">
        <v>320</v>
      </c>
      <c r="D49" s="2" t="s">
        <v>110</v>
      </c>
      <c r="E49" s="2" t="s">
        <v>888</v>
      </c>
      <c r="F49" s="2" t="s">
        <v>454</v>
      </c>
      <c r="G49" s="2" t="s">
        <v>455</v>
      </c>
      <c r="H49" s="2" t="s">
        <v>456</v>
      </c>
      <c r="I49" s="2">
        <v>15118067735</v>
      </c>
      <c r="J49" s="4">
        <v>44762</v>
      </c>
      <c r="K49" s="2" t="s">
        <v>1047</v>
      </c>
      <c r="L49" s="2" t="s">
        <v>1156</v>
      </c>
      <c r="M49" s="2" t="s">
        <v>1157</v>
      </c>
      <c r="N49" s="2" t="e">
        <f ca="1">_xlfn.DISPIMG("ID_A0CB467F8C744D608EDA7FF8F65DB7E7",1)</f>
        <v>#NAME?</v>
      </c>
      <c r="O49" s="2"/>
    </row>
    <row r="50" spans="1:15" ht="120" customHeight="1" x14ac:dyDescent="0.25">
      <c r="A50" s="1">
        <v>48</v>
      </c>
      <c r="B50" s="2" t="s">
        <v>152</v>
      </c>
      <c r="C50" s="2" t="s">
        <v>196</v>
      </c>
      <c r="D50" s="2" t="s">
        <v>110</v>
      </c>
      <c r="E50" s="2" t="s">
        <v>1158</v>
      </c>
      <c r="F50" s="2" t="s">
        <v>212</v>
      </c>
      <c r="G50" s="2" t="s">
        <v>213</v>
      </c>
      <c r="H50" s="2" t="s">
        <v>214</v>
      </c>
      <c r="I50" s="2">
        <v>13168048312</v>
      </c>
      <c r="J50" s="4">
        <v>44768</v>
      </c>
      <c r="K50" s="2" t="s">
        <v>1047</v>
      </c>
      <c r="L50" s="2" t="s">
        <v>1159</v>
      </c>
      <c r="M50" s="2" t="s">
        <v>1160</v>
      </c>
      <c r="N50" s="2" t="e">
        <f ca="1">_xlfn.DISPIMG("ID_679C7D026EA54EB5B1B8575E2363C743",1)</f>
        <v>#NAME?</v>
      </c>
      <c r="O50" s="2"/>
    </row>
    <row r="51" spans="1:15" ht="120" customHeight="1" x14ac:dyDescent="0.25">
      <c r="A51" s="1">
        <v>49</v>
      </c>
      <c r="B51" s="2" t="s">
        <v>152</v>
      </c>
      <c r="C51" s="2" t="s">
        <v>196</v>
      </c>
      <c r="D51" s="2" t="s">
        <v>37</v>
      </c>
      <c r="E51" s="2" t="s">
        <v>968</v>
      </c>
      <c r="F51" s="2" t="s">
        <v>217</v>
      </c>
      <c r="G51" s="2" t="s">
        <v>969</v>
      </c>
      <c r="H51" s="2" t="s">
        <v>220</v>
      </c>
      <c r="I51" s="2">
        <v>17722422280</v>
      </c>
      <c r="J51" s="4">
        <v>44761</v>
      </c>
      <c r="K51" s="2" t="s">
        <v>1026</v>
      </c>
      <c r="L51" s="3" t="s">
        <v>1161</v>
      </c>
      <c r="M51" s="3" t="s">
        <v>1162</v>
      </c>
      <c r="N51" s="5" t="e">
        <f ca="1">_xlfn.DISPIMG("ID_F28466309B6E4439A26DD2FD565E6B22",1)</f>
        <v>#NAME?</v>
      </c>
      <c r="O51" s="2"/>
    </row>
    <row r="52" spans="1:15" ht="120" customHeight="1" x14ac:dyDescent="0.25">
      <c r="A52" s="1">
        <v>50</v>
      </c>
      <c r="B52" s="2" t="s">
        <v>152</v>
      </c>
      <c r="C52" s="2" t="s">
        <v>196</v>
      </c>
      <c r="D52" s="2" t="s">
        <v>37</v>
      </c>
      <c r="E52" s="2" t="s">
        <v>879</v>
      </c>
      <c r="F52" s="2" t="s">
        <v>250</v>
      </c>
      <c r="G52" s="2" t="s">
        <v>251</v>
      </c>
      <c r="H52" s="2" t="s">
        <v>252</v>
      </c>
      <c r="I52" s="2" t="s">
        <v>253</v>
      </c>
      <c r="J52" s="4">
        <v>44743</v>
      </c>
      <c r="K52" s="2" t="s">
        <v>838</v>
      </c>
      <c r="L52" s="2" t="s">
        <v>1163</v>
      </c>
      <c r="M52" s="2" t="s">
        <v>1164</v>
      </c>
      <c r="N52" s="2" t="e">
        <f ca="1">_xlfn.DISPIMG("ID_5530F036D2774A319A2CCB793C42D1BC",1)</f>
        <v>#NAME?</v>
      </c>
      <c r="O52" s="2"/>
    </row>
    <row r="53" spans="1:15" ht="120" customHeight="1" x14ac:dyDescent="0.25">
      <c r="A53" s="1">
        <v>51</v>
      </c>
      <c r="B53" s="2" t="s">
        <v>152</v>
      </c>
      <c r="C53" s="2" t="s">
        <v>196</v>
      </c>
      <c r="D53" s="2" t="s">
        <v>110</v>
      </c>
      <c r="E53" s="2" t="s">
        <v>1165</v>
      </c>
      <c r="F53" s="2" t="s">
        <v>261</v>
      </c>
      <c r="G53" s="2" t="s">
        <v>262</v>
      </c>
      <c r="H53" s="2" t="s">
        <v>263</v>
      </c>
      <c r="I53" s="2" t="s">
        <v>264</v>
      </c>
      <c r="J53" s="4">
        <v>44756</v>
      </c>
      <c r="K53" s="2" t="s">
        <v>965</v>
      </c>
      <c r="L53" s="2" t="s">
        <v>1166</v>
      </c>
      <c r="M53" s="2" t="s">
        <v>1167</v>
      </c>
      <c r="N53" s="5" t="e">
        <f ca="1">_xlfn.DISPIMG("ID_CD025A8082824CAF8A589856E79B0E19",1)</f>
        <v>#NAME?</v>
      </c>
      <c r="O53" s="2"/>
    </row>
    <row r="54" spans="1:15" ht="120" customHeight="1" x14ac:dyDescent="0.25">
      <c r="A54" s="1">
        <v>52</v>
      </c>
      <c r="B54" s="2" t="s">
        <v>152</v>
      </c>
      <c r="C54" s="2" t="s">
        <v>196</v>
      </c>
      <c r="D54" s="2" t="s">
        <v>37</v>
      </c>
      <c r="E54" s="2" t="s">
        <v>879</v>
      </c>
      <c r="F54" s="2" t="s">
        <v>306</v>
      </c>
      <c r="G54" s="2" t="s">
        <v>307</v>
      </c>
      <c r="H54" s="2" t="s">
        <v>308</v>
      </c>
      <c r="I54" s="2" t="s">
        <v>309</v>
      </c>
      <c r="J54" s="4">
        <v>44753</v>
      </c>
      <c r="K54" s="2" t="s">
        <v>1047</v>
      </c>
      <c r="L54" s="2" t="s">
        <v>1168</v>
      </c>
      <c r="M54" s="2" t="s">
        <v>1169</v>
      </c>
      <c r="N54" s="2" t="e">
        <f ca="1">_xlfn.DISPIMG("ID_D528A730135F4EB38E2CBD1644C7E6D1",1)</f>
        <v>#NAME?</v>
      </c>
      <c r="O54" s="2"/>
    </row>
    <row r="55" spans="1:15" ht="120" customHeight="1" x14ac:dyDescent="0.25">
      <c r="A55" s="1">
        <v>53</v>
      </c>
      <c r="B55" s="2" t="s">
        <v>152</v>
      </c>
      <c r="C55" s="2" t="s">
        <v>320</v>
      </c>
      <c r="D55" s="2" t="s">
        <v>110</v>
      </c>
      <c r="E55" s="2" t="s">
        <v>1170</v>
      </c>
      <c r="F55" s="2" t="s">
        <v>1171</v>
      </c>
      <c r="G55" s="2" t="s">
        <v>1172</v>
      </c>
      <c r="H55" s="2" t="s">
        <v>361</v>
      </c>
      <c r="I55" s="2" t="s">
        <v>362</v>
      </c>
      <c r="J55" s="4">
        <v>44739</v>
      </c>
      <c r="K55" s="2" t="s">
        <v>838</v>
      </c>
      <c r="L55" s="2" t="s">
        <v>1173</v>
      </c>
      <c r="M55" s="2" t="s">
        <v>1150</v>
      </c>
      <c r="N55" s="2" t="e">
        <f ca="1">_xlfn.DISPIMG("ID_4A312DE473BC40BCA2503E964FCC2D74",1)</f>
        <v>#NAME?</v>
      </c>
      <c r="O55" s="2"/>
    </row>
    <row r="56" spans="1:15" ht="120" customHeight="1" x14ac:dyDescent="0.25">
      <c r="A56" s="1">
        <v>54</v>
      </c>
      <c r="B56" s="2" t="s">
        <v>152</v>
      </c>
      <c r="C56" s="2" t="s">
        <v>320</v>
      </c>
      <c r="D56" s="2" t="s">
        <v>110</v>
      </c>
      <c r="E56" s="2" t="s">
        <v>1174</v>
      </c>
      <c r="F56" s="2" t="s">
        <v>363</v>
      </c>
      <c r="G56" s="2" t="s">
        <v>1175</v>
      </c>
      <c r="H56" s="2" t="s">
        <v>589</v>
      </c>
      <c r="I56" s="2" t="s">
        <v>1176</v>
      </c>
      <c r="J56" s="4">
        <v>44768</v>
      </c>
      <c r="K56" s="2" t="s">
        <v>890</v>
      </c>
      <c r="L56" s="2" t="s">
        <v>1177</v>
      </c>
      <c r="M56" s="2" t="s">
        <v>1178</v>
      </c>
      <c r="N56" s="7" t="e">
        <f ca="1">_xlfn.DISPIMG("ID_B737BA43331747EA92BABB6397C94668",1)</f>
        <v>#NAME?</v>
      </c>
      <c r="O56" s="2"/>
    </row>
    <row r="57" spans="1:15" ht="120" customHeight="1" x14ac:dyDescent="0.25">
      <c r="A57" s="1">
        <v>55</v>
      </c>
      <c r="B57" s="2" t="s">
        <v>152</v>
      </c>
      <c r="C57" s="2" t="s">
        <v>320</v>
      </c>
      <c r="D57" s="2" t="s">
        <v>110</v>
      </c>
      <c r="E57" s="2" t="s">
        <v>885</v>
      </c>
      <c r="F57" s="2" t="s">
        <v>366</v>
      </c>
      <c r="G57" s="2" t="s">
        <v>1179</v>
      </c>
      <c r="H57" s="2" t="s">
        <v>368</v>
      </c>
      <c r="I57" s="2">
        <v>18923865156</v>
      </c>
      <c r="J57" s="4">
        <v>44770</v>
      </c>
      <c r="K57" s="2" t="s">
        <v>886</v>
      </c>
      <c r="L57" s="2" t="s">
        <v>1180</v>
      </c>
      <c r="M57" s="2" t="s">
        <v>1181</v>
      </c>
      <c r="N57" s="2" t="e">
        <f ca="1">_xlfn.DISPIMG("ID_C8C3FEB8550845C393FCBF22BD3008A1",1)</f>
        <v>#NAME?</v>
      </c>
      <c r="O57" s="2"/>
    </row>
    <row r="58" spans="1:15" ht="120" customHeight="1" x14ac:dyDescent="0.25">
      <c r="A58" s="1">
        <v>56</v>
      </c>
      <c r="B58" s="2" t="s">
        <v>152</v>
      </c>
      <c r="C58" s="2" t="s">
        <v>320</v>
      </c>
      <c r="D58" s="2" t="s">
        <v>37</v>
      </c>
      <c r="E58" s="2" t="s">
        <v>879</v>
      </c>
      <c r="F58" s="2" t="s">
        <v>391</v>
      </c>
      <c r="G58" s="2" t="s">
        <v>392</v>
      </c>
      <c r="H58" s="2" t="s">
        <v>393</v>
      </c>
      <c r="I58" s="2">
        <v>13510286202</v>
      </c>
      <c r="J58" s="4">
        <v>44746</v>
      </c>
      <c r="K58" s="2" t="s">
        <v>1182</v>
      </c>
      <c r="L58" s="2" t="s">
        <v>1173</v>
      </c>
      <c r="M58" s="2" t="s">
        <v>1150</v>
      </c>
      <c r="N58" s="2" t="e">
        <f ca="1">_xlfn.DISPIMG("ID_E291171BE7074C9EB3266D6FA2F95047",1)</f>
        <v>#NAME?</v>
      </c>
      <c r="O58" s="2"/>
    </row>
    <row r="59" spans="1:15" ht="120" customHeight="1" x14ac:dyDescent="0.25">
      <c r="A59" s="1">
        <v>57</v>
      </c>
      <c r="B59" s="2" t="s">
        <v>152</v>
      </c>
      <c r="C59" s="2" t="s">
        <v>320</v>
      </c>
      <c r="D59" s="2" t="s">
        <v>110</v>
      </c>
      <c r="E59" s="2" t="s">
        <v>885</v>
      </c>
      <c r="F59" s="2" t="s">
        <v>411</v>
      </c>
      <c r="G59" s="2" t="s">
        <v>1183</v>
      </c>
      <c r="H59" s="2" t="s">
        <v>1184</v>
      </c>
      <c r="I59" s="2" t="s">
        <v>1185</v>
      </c>
      <c r="J59" s="4">
        <v>44770</v>
      </c>
      <c r="K59" s="2" t="s">
        <v>886</v>
      </c>
      <c r="L59" s="2" t="s">
        <v>1186</v>
      </c>
      <c r="M59" s="2" t="s">
        <v>1187</v>
      </c>
      <c r="N59" s="2" t="e">
        <f ca="1">_xlfn.DISPIMG("ID_03F9C8E4E20E4801961A5AFFB058D0F0",1)</f>
        <v>#NAME?</v>
      </c>
      <c r="O59" s="2"/>
    </row>
    <row r="60" spans="1:15" ht="120" customHeight="1" x14ac:dyDescent="0.25">
      <c r="A60" s="1">
        <v>58</v>
      </c>
      <c r="B60" s="2" t="s">
        <v>152</v>
      </c>
      <c r="C60" s="2" t="s">
        <v>320</v>
      </c>
      <c r="D60" s="2" t="s">
        <v>37</v>
      </c>
      <c r="E60" s="2" t="s">
        <v>879</v>
      </c>
      <c r="F60" s="2" t="s">
        <v>427</v>
      </c>
      <c r="G60" s="2" t="s">
        <v>428</v>
      </c>
      <c r="H60" s="2" t="s">
        <v>429</v>
      </c>
      <c r="I60" s="2">
        <v>13760223274</v>
      </c>
      <c r="J60" s="4">
        <v>44743</v>
      </c>
      <c r="K60" s="2" t="s">
        <v>1026</v>
      </c>
      <c r="L60" s="2" t="s">
        <v>1188</v>
      </c>
      <c r="M60" s="2" t="s">
        <v>1189</v>
      </c>
      <c r="N60" s="10" t="e">
        <f ca="1">_xlfn.DISPIMG("ID_B2ABAFE6BC9B4C88930B179D4222C06A",1)</f>
        <v>#NAME?</v>
      </c>
      <c r="O60" s="2"/>
    </row>
    <row r="61" spans="1:15" ht="120" customHeight="1" x14ac:dyDescent="0.25">
      <c r="A61" s="1">
        <v>59</v>
      </c>
      <c r="B61" s="2" t="s">
        <v>152</v>
      </c>
      <c r="C61" s="2" t="s">
        <v>320</v>
      </c>
      <c r="D61" s="2" t="s">
        <v>67</v>
      </c>
      <c r="E61" s="2" t="s">
        <v>859</v>
      </c>
      <c r="F61" s="2" t="s">
        <v>446</v>
      </c>
      <c r="G61" s="2" t="s">
        <v>860</v>
      </c>
      <c r="H61" s="2" t="s">
        <v>448</v>
      </c>
      <c r="I61" s="2">
        <v>13554745573</v>
      </c>
      <c r="J61" s="4">
        <v>44806</v>
      </c>
      <c r="K61" s="3" t="s">
        <v>856</v>
      </c>
      <c r="L61" s="3" t="s">
        <v>1190</v>
      </c>
      <c r="M61" s="3" t="s">
        <v>1191</v>
      </c>
      <c r="N61" s="2" t="e">
        <f ca="1">_xlfn.DISPIMG("ID_61FC11049C07419A83438A99A17D4FEB",1)</f>
        <v>#NAME?</v>
      </c>
      <c r="O61" s="2"/>
    </row>
    <row r="62" spans="1:15" ht="120" customHeight="1" x14ac:dyDescent="0.25">
      <c r="A62" s="1">
        <v>60</v>
      </c>
      <c r="B62" s="2" t="s">
        <v>152</v>
      </c>
      <c r="C62" s="2" t="s">
        <v>320</v>
      </c>
      <c r="D62" s="2" t="s">
        <v>110</v>
      </c>
      <c r="E62" s="2" t="s">
        <v>885</v>
      </c>
      <c r="F62" s="2" t="s">
        <v>1192</v>
      </c>
      <c r="G62" s="2" t="s">
        <v>458</v>
      </c>
      <c r="H62" s="2" t="s">
        <v>459</v>
      </c>
      <c r="I62" s="2">
        <v>13418553776</v>
      </c>
      <c r="J62" s="4">
        <v>44748</v>
      </c>
      <c r="K62" s="2" t="s">
        <v>1047</v>
      </c>
      <c r="L62" s="2" t="s">
        <v>1193</v>
      </c>
      <c r="M62" s="2" t="s">
        <v>1194</v>
      </c>
      <c r="N62" s="2" t="e">
        <f ca="1">_xlfn.DISPIMG("ID_3F335E186D00460381FE6A163CFFDD47",1)</f>
        <v>#NAME?</v>
      </c>
      <c r="O62" s="2"/>
    </row>
    <row r="63" spans="1:15" ht="120" customHeight="1" x14ac:dyDescent="0.25">
      <c r="A63" s="1">
        <v>61</v>
      </c>
      <c r="B63" s="2" t="s">
        <v>152</v>
      </c>
      <c r="C63" s="2" t="s">
        <v>320</v>
      </c>
      <c r="D63" s="2" t="s">
        <v>110</v>
      </c>
      <c r="E63" s="2" t="s">
        <v>1174</v>
      </c>
      <c r="F63" s="2" t="s">
        <v>465</v>
      </c>
      <c r="G63" s="2" t="s">
        <v>466</v>
      </c>
      <c r="H63" s="2" t="s">
        <v>467</v>
      </c>
      <c r="I63" s="2">
        <v>13590430207</v>
      </c>
      <c r="J63" s="4">
        <v>44713</v>
      </c>
      <c r="K63" s="3" t="s">
        <v>856</v>
      </c>
      <c r="L63" s="2" t="s">
        <v>1195</v>
      </c>
      <c r="M63" s="3" t="s">
        <v>1196</v>
      </c>
      <c r="N63" s="2" t="e">
        <f ca="1">_xlfn.DISPIMG("ID_E4D4BD2BD5FC4D409F2508CB1739F0A7",1)</f>
        <v>#NAME?</v>
      </c>
      <c r="O63" s="2"/>
    </row>
    <row r="64" spans="1:15" ht="120" customHeight="1" x14ac:dyDescent="0.25">
      <c r="A64" s="1">
        <v>62</v>
      </c>
      <c r="B64" s="2" t="s">
        <v>152</v>
      </c>
      <c r="C64" s="2" t="s">
        <v>320</v>
      </c>
      <c r="D64" s="2" t="s">
        <v>67</v>
      </c>
      <c r="E64" s="2" t="s">
        <v>859</v>
      </c>
      <c r="F64" s="2" t="s">
        <v>344</v>
      </c>
      <c r="G64" s="2" t="s">
        <v>345</v>
      </c>
      <c r="H64" s="2" t="s">
        <v>346</v>
      </c>
      <c r="I64" s="2">
        <v>17727577117</v>
      </c>
      <c r="J64" s="4">
        <v>44720</v>
      </c>
      <c r="K64" s="2" t="s">
        <v>838</v>
      </c>
      <c r="L64" s="2" t="s">
        <v>1197</v>
      </c>
      <c r="M64" s="2" t="s">
        <v>1198</v>
      </c>
      <c r="N64" s="2" t="e">
        <f ca="1">_xlfn.DISPIMG("ID_6ACC2E573B0641E48C584C97339045DA",1)</f>
        <v>#NAME?</v>
      </c>
      <c r="O64" s="2"/>
    </row>
    <row r="65" spans="1:15" ht="120" customHeight="1" x14ac:dyDescent="0.25">
      <c r="A65" s="1">
        <v>63</v>
      </c>
      <c r="B65" s="2" t="s">
        <v>152</v>
      </c>
      <c r="C65" s="2" t="s">
        <v>320</v>
      </c>
      <c r="D65" s="2" t="s">
        <v>67</v>
      </c>
      <c r="E65" s="2" t="s">
        <v>855</v>
      </c>
      <c r="F65" s="2" t="s">
        <v>536</v>
      </c>
      <c r="G65" s="2" t="s">
        <v>537</v>
      </c>
      <c r="H65" s="2" t="s">
        <v>538</v>
      </c>
      <c r="I65" s="2">
        <v>13352960769</v>
      </c>
      <c r="J65" s="4">
        <v>44720</v>
      </c>
      <c r="K65" s="2" t="s">
        <v>838</v>
      </c>
      <c r="L65" s="3" t="s">
        <v>1199</v>
      </c>
      <c r="M65" s="3" t="s">
        <v>1200</v>
      </c>
      <c r="N65" s="2" t="e">
        <f ca="1">_xlfn.DISPIMG("ID_F50829AB9D184D25BAFCF47ADD7A782F",1)</f>
        <v>#NAME?</v>
      </c>
      <c r="O65" s="2"/>
    </row>
    <row r="66" spans="1:15" ht="120" customHeight="1" x14ac:dyDescent="0.25">
      <c r="A66" s="1">
        <v>64</v>
      </c>
      <c r="B66" s="2" t="s">
        <v>152</v>
      </c>
      <c r="C66" s="2" t="s">
        <v>320</v>
      </c>
      <c r="D66" s="2" t="s">
        <v>57</v>
      </c>
      <c r="E66" s="2" t="s">
        <v>982</v>
      </c>
      <c r="F66" s="2" t="s">
        <v>1201</v>
      </c>
      <c r="G66" s="2" t="s">
        <v>1202</v>
      </c>
      <c r="H66" s="2" t="s">
        <v>1203</v>
      </c>
      <c r="I66" s="2">
        <v>18926588200</v>
      </c>
      <c r="J66" s="4">
        <v>44762</v>
      </c>
      <c r="K66" s="3" t="s">
        <v>890</v>
      </c>
      <c r="L66" s="2" t="s">
        <v>1204</v>
      </c>
      <c r="M66" s="2" t="s">
        <v>1205</v>
      </c>
      <c r="N66" s="2" t="e">
        <f ca="1">_xlfn.DISPIMG("ID_AE7209B8881D4D239EE18A9FE9690578",1)</f>
        <v>#NAME?</v>
      </c>
      <c r="O66" s="2"/>
    </row>
    <row r="67" spans="1:15" ht="120" customHeight="1" x14ac:dyDescent="0.25">
      <c r="A67" s="1">
        <v>65</v>
      </c>
      <c r="B67" s="2" t="s">
        <v>152</v>
      </c>
      <c r="C67" s="2" t="s">
        <v>320</v>
      </c>
      <c r="D67" s="2" t="s">
        <v>37</v>
      </c>
      <c r="E67" s="2" t="s">
        <v>1206</v>
      </c>
      <c r="F67" s="2" t="s">
        <v>451</v>
      </c>
      <c r="G67" s="2" t="s">
        <v>1207</v>
      </c>
      <c r="H67" s="2" t="s">
        <v>453</v>
      </c>
      <c r="I67" s="2">
        <v>13424157393</v>
      </c>
      <c r="J67" s="4">
        <v>44736</v>
      </c>
      <c r="K67" s="2" t="s">
        <v>1208</v>
      </c>
      <c r="L67" s="2" t="s">
        <v>1209</v>
      </c>
      <c r="M67" s="2" t="s">
        <v>1210</v>
      </c>
      <c r="N67" s="10" t="e">
        <f ca="1">_xlfn.DISPIMG("ID_7460747EACF04A7EAF224F60495C1F86",1)</f>
        <v>#NAME?</v>
      </c>
      <c r="O67" s="2"/>
    </row>
    <row r="68" spans="1:15" ht="120" customHeight="1" x14ac:dyDescent="0.25">
      <c r="A68" s="1">
        <v>66</v>
      </c>
      <c r="B68" s="2" t="s">
        <v>152</v>
      </c>
      <c r="C68" s="2" t="s">
        <v>41</v>
      </c>
      <c r="D68" s="2" t="s">
        <v>31</v>
      </c>
      <c r="E68" s="2" t="s">
        <v>866</v>
      </c>
      <c r="F68" s="2" t="s">
        <v>156</v>
      </c>
      <c r="G68" s="2" t="s">
        <v>1211</v>
      </c>
      <c r="H68" s="2" t="s">
        <v>1212</v>
      </c>
      <c r="I68" s="2">
        <v>19926573132</v>
      </c>
      <c r="J68" s="4">
        <v>44748</v>
      </c>
      <c r="K68" s="3" t="s">
        <v>1110</v>
      </c>
      <c r="L68" s="2" t="s">
        <v>1213</v>
      </c>
      <c r="M68" s="2" t="s">
        <v>1214</v>
      </c>
      <c r="N68" s="2" t="e">
        <f ca="1">_xlfn.DISPIMG("ID_C45DDEB729A94A1DB47F63DA3785D67E",1)</f>
        <v>#NAME?</v>
      </c>
      <c r="O68" s="2"/>
    </row>
    <row r="69" spans="1:15" ht="120" customHeight="1" x14ac:dyDescent="0.25">
      <c r="A69" s="1">
        <v>67</v>
      </c>
      <c r="B69" s="2" t="s">
        <v>152</v>
      </c>
      <c r="C69" s="2" t="s">
        <v>320</v>
      </c>
      <c r="D69" s="2" t="s">
        <v>15</v>
      </c>
      <c r="E69" s="2" t="s">
        <v>1215</v>
      </c>
      <c r="F69" s="2" t="s">
        <v>1216</v>
      </c>
      <c r="G69" s="2" t="s">
        <v>1217</v>
      </c>
      <c r="H69" s="2" t="s">
        <v>444</v>
      </c>
      <c r="I69" s="2" t="s">
        <v>1136</v>
      </c>
      <c r="J69" s="4">
        <v>44775</v>
      </c>
      <c r="K69" s="2" t="s">
        <v>1026</v>
      </c>
      <c r="L69" s="2" t="s">
        <v>1218</v>
      </c>
      <c r="M69" s="2" t="s">
        <v>1219</v>
      </c>
      <c r="N69" s="7" t="e">
        <f ca="1">_xlfn.DISPIMG("ID_7E88AF1F81804290A57E082C7FAA1F8E",1)</f>
        <v>#NAME?</v>
      </c>
      <c r="O69" s="2"/>
    </row>
    <row r="70" spans="1:15" ht="120" customHeight="1" x14ac:dyDescent="0.25">
      <c r="A70" s="1">
        <v>68</v>
      </c>
      <c r="B70" s="2" t="s">
        <v>152</v>
      </c>
      <c r="C70" s="2" t="s">
        <v>320</v>
      </c>
      <c r="D70" s="2" t="s">
        <v>73</v>
      </c>
      <c r="E70" s="2" t="s">
        <v>1220</v>
      </c>
      <c r="F70" s="2" t="s">
        <v>1221</v>
      </c>
      <c r="G70" s="2" t="s">
        <v>1222</v>
      </c>
      <c r="H70" s="2" t="s">
        <v>379</v>
      </c>
      <c r="I70" s="2">
        <v>18565630025</v>
      </c>
      <c r="J70" s="4">
        <v>44775</v>
      </c>
      <c r="K70" s="2" t="s">
        <v>838</v>
      </c>
      <c r="L70" s="2" t="s">
        <v>1223</v>
      </c>
      <c r="M70" s="2" t="s">
        <v>1224</v>
      </c>
      <c r="N70" s="2" t="e">
        <f ca="1">_xlfn.DISPIMG("ID_A284351C4B574E828364E2C031515F35",1)</f>
        <v>#NAME?</v>
      </c>
      <c r="O70" s="2"/>
    </row>
    <row r="71" spans="1:15" ht="120" customHeight="1" x14ac:dyDescent="0.25">
      <c r="A71" s="1">
        <v>69</v>
      </c>
      <c r="B71" s="2" t="s">
        <v>152</v>
      </c>
      <c r="C71" s="2" t="s">
        <v>196</v>
      </c>
      <c r="D71" s="2" t="s">
        <v>15</v>
      </c>
      <c r="E71" s="2" t="s">
        <v>957</v>
      </c>
      <c r="F71" s="2" t="s">
        <v>1225</v>
      </c>
      <c r="G71" s="2" t="s">
        <v>1226</v>
      </c>
      <c r="H71" s="2" t="s">
        <v>333</v>
      </c>
      <c r="I71" s="2" t="s">
        <v>334</v>
      </c>
      <c r="J71" s="4">
        <v>44775</v>
      </c>
      <c r="K71" s="2" t="s">
        <v>1026</v>
      </c>
      <c r="L71" s="2" t="s">
        <v>1227</v>
      </c>
      <c r="M71" s="3" t="s">
        <v>1228</v>
      </c>
      <c r="N71" s="2"/>
      <c r="O71" s="2"/>
    </row>
    <row r="72" spans="1:15" ht="120" customHeight="1" x14ac:dyDescent="0.25">
      <c r="A72" s="1">
        <v>70</v>
      </c>
      <c r="B72" s="2" t="s">
        <v>152</v>
      </c>
      <c r="C72" s="2" t="s">
        <v>196</v>
      </c>
      <c r="D72" s="2" t="s">
        <v>15</v>
      </c>
      <c r="E72" s="2" t="s">
        <v>933</v>
      </c>
      <c r="F72" s="2" t="s">
        <v>224</v>
      </c>
      <c r="G72" s="2" t="s">
        <v>937</v>
      </c>
      <c r="H72" s="2" t="s">
        <v>900</v>
      </c>
      <c r="I72" s="2" t="s">
        <v>1025</v>
      </c>
      <c r="J72" s="4">
        <v>44776</v>
      </c>
      <c r="K72" s="2" t="s">
        <v>1026</v>
      </c>
      <c r="L72" s="2" t="s">
        <v>1229</v>
      </c>
      <c r="M72" s="2" t="s">
        <v>1230</v>
      </c>
      <c r="N72" s="5" t="e">
        <f ca="1">_xlfn.DISPIMG("ID_F2113C10E1ED4736A648C149228C1AFE",1)</f>
        <v>#NAME?</v>
      </c>
      <c r="O72" s="2"/>
    </row>
    <row r="73" spans="1:15" ht="120" customHeight="1" x14ac:dyDescent="0.25">
      <c r="A73" s="1">
        <v>71</v>
      </c>
      <c r="B73" s="2" t="s">
        <v>152</v>
      </c>
      <c r="C73" s="2" t="s">
        <v>320</v>
      </c>
      <c r="D73" s="2" t="s">
        <v>110</v>
      </c>
      <c r="E73" s="2" t="s">
        <v>1174</v>
      </c>
      <c r="F73" s="2" t="s">
        <v>363</v>
      </c>
      <c r="G73" s="2" t="s">
        <v>364</v>
      </c>
      <c r="H73" s="2" t="s">
        <v>365</v>
      </c>
      <c r="I73" s="2">
        <v>18938038509</v>
      </c>
      <c r="J73" s="4">
        <v>44776</v>
      </c>
      <c r="K73" s="2" t="s">
        <v>1026</v>
      </c>
      <c r="L73" s="2" t="s">
        <v>1231</v>
      </c>
      <c r="M73" s="2" t="s">
        <v>1232</v>
      </c>
      <c r="N73" s="7" t="e">
        <f ca="1">_xlfn.DISPIMG("ID_B737BA43331747EA92BABB6397C94668",1)</f>
        <v>#NAME?</v>
      </c>
      <c r="O73" s="2"/>
    </row>
    <row r="74" spans="1:15" ht="120" customHeight="1" x14ac:dyDescent="0.25">
      <c r="A74" s="1">
        <v>72</v>
      </c>
      <c r="B74" s="2" t="s">
        <v>152</v>
      </c>
      <c r="C74" s="2" t="s">
        <v>320</v>
      </c>
      <c r="D74" s="2" t="s">
        <v>31</v>
      </c>
      <c r="E74" s="2" t="s">
        <v>1233</v>
      </c>
      <c r="F74" s="2" t="s">
        <v>350</v>
      </c>
      <c r="G74" s="2" t="s">
        <v>1234</v>
      </c>
      <c r="H74" s="2" t="s">
        <v>1235</v>
      </c>
      <c r="I74" s="2">
        <v>13823337041</v>
      </c>
      <c r="J74" s="4">
        <v>44778</v>
      </c>
      <c r="K74" s="2" t="s">
        <v>1026</v>
      </c>
      <c r="L74" s="2" t="s">
        <v>1236</v>
      </c>
      <c r="M74" s="2" t="s">
        <v>1237</v>
      </c>
      <c r="N74" s="2" t="e">
        <f ca="1">_xlfn.DISPIMG("ID_877E224927F0479BB0F7E14BCF96F77E",1)</f>
        <v>#NAME?</v>
      </c>
      <c r="O74" s="2"/>
    </row>
    <row r="75" spans="1:15" ht="120" customHeight="1" x14ac:dyDescent="0.25">
      <c r="A75" s="1">
        <v>73</v>
      </c>
      <c r="B75" s="2" t="s">
        <v>152</v>
      </c>
      <c r="C75" s="2" t="s">
        <v>196</v>
      </c>
      <c r="D75" s="2" t="s">
        <v>37</v>
      </c>
      <c r="E75" s="2" t="s">
        <v>879</v>
      </c>
      <c r="F75" s="2" t="s">
        <v>250</v>
      </c>
      <c r="G75" s="2" t="s">
        <v>251</v>
      </c>
      <c r="H75" s="2" t="s">
        <v>252</v>
      </c>
      <c r="I75" s="2" t="s">
        <v>253</v>
      </c>
      <c r="J75" s="4">
        <v>44781</v>
      </c>
      <c r="K75" s="2" t="s">
        <v>838</v>
      </c>
      <c r="L75" s="2" t="s">
        <v>1238</v>
      </c>
      <c r="M75" s="2" t="s">
        <v>1239</v>
      </c>
      <c r="N75" s="2" t="e">
        <f ca="1">_xlfn.DISPIMG("ID_DCC17227438245AF89BDEC356C76845D",1)</f>
        <v>#NAME?</v>
      </c>
      <c r="O75" s="2"/>
    </row>
    <row r="76" spans="1:15" ht="120" customHeight="1" x14ac:dyDescent="0.25">
      <c r="A76" s="1">
        <v>74</v>
      </c>
      <c r="B76" s="2" t="s">
        <v>152</v>
      </c>
      <c r="C76" s="2" t="s">
        <v>320</v>
      </c>
      <c r="D76" s="2" t="s">
        <v>110</v>
      </c>
      <c r="E76" s="2" t="s">
        <v>922</v>
      </c>
      <c r="F76" s="2" t="s">
        <v>532</v>
      </c>
      <c r="G76" s="2" t="s">
        <v>534</v>
      </c>
      <c r="H76" s="2" t="s">
        <v>535</v>
      </c>
      <c r="I76" s="2">
        <v>15013660129</v>
      </c>
      <c r="J76" s="4">
        <v>44783</v>
      </c>
      <c r="K76" s="2" t="s">
        <v>838</v>
      </c>
      <c r="L76" s="2" t="s">
        <v>1240</v>
      </c>
      <c r="M76" s="3" t="s">
        <v>1241</v>
      </c>
      <c r="N76" s="2" t="e">
        <f ca="1">_xlfn.DISPIMG("ID_05D7FA7EAEFD4ECC97097938D4A09669",1)</f>
        <v>#NAME?</v>
      </c>
      <c r="O76" s="2"/>
    </row>
    <row r="77" spans="1:15" ht="120" customHeight="1" x14ac:dyDescent="0.25">
      <c r="A77" s="1">
        <v>75</v>
      </c>
      <c r="B77" s="2" t="s">
        <v>152</v>
      </c>
      <c r="C77" s="2" t="s">
        <v>196</v>
      </c>
      <c r="D77" s="2" t="s">
        <v>15</v>
      </c>
      <c r="E77" s="2" t="s">
        <v>1115</v>
      </c>
      <c r="F77" s="2" t="s">
        <v>257</v>
      </c>
      <c r="G77" s="2" t="s">
        <v>1116</v>
      </c>
      <c r="H77" s="2" t="s">
        <v>259</v>
      </c>
      <c r="I77" s="2" t="s">
        <v>260</v>
      </c>
      <c r="J77" s="4">
        <v>44784</v>
      </c>
      <c r="K77" s="2" t="s">
        <v>1242</v>
      </c>
      <c r="L77" s="2" t="s">
        <v>1243</v>
      </c>
      <c r="M77" s="2" t="s">
        <v>1244</v>
      </c>
      <c r="N77" s="2" t="e">
        <f ca="1">_xlfn.DISPIMG("ID_3CCE3A2BDDD4469795933B30CB6DF9A7",1)</f>
        <v>#NAME?</v>
      </c>
      <c r="O77" s="2"/>
    </row>
    <row r="78" spans="1:15" ht="120" customHeight="1" x14ac:dyDescent="0.25">
      <c r="A78" s="1">
        <v>76</v>
      </c>
      <c r="B78" s="2" t="s">
        <v>152</v>
      </c>
      <c r="C78" s="2" t="s">
        <v>320</v>
      </c>
      <c r="D78" s="2" t="s">
        <v>31</v>
      </c>
      <c r="E78" s="2"/>
      <c r="F78" s="2" t="s">
        <v>436</v>
      </c>
      <c r="G78" s="2" t="s">
        <v>1245</v>
      </c>
      <c r="H78" s="2" t="s">
        <v>303</v>
      </c>
      <c r="I78" s="2">
        <v>15817387813</v>
      </c>
      <c r="J78" s="4">
        <v>44797</v>
      </c>
      <c r="K78" s="2" t="s">
        <v>1026</v>
      </c>
      <c r="L78" s="2" t="s">
        <v>1246</v>
      </c>
      <c r="M78" s="2" t="s">
        <v>1247</v>
      </c>
      <c r="N78" s="2" t="e">
        <f ca="1">_xlfn.DISPIMG("ID_9C3513BC509941DDA70A09E016A3224C",1)</f>
        <v>#NAME?</v>
      </c>
      <c r="O78" s="2"/>
    </row>
    <row r="79" spans="1:15" ht="120" customHeight="1" x14ac:dyDescent="0.25">
      <c r="A79" s="1">
        <v>77</v>
      </c>
      <c r="B79" s="2" t="s">
        <v>152</v>
      </c>
      <c r="C79" s="2" t="s">
        <v>320</v>
      </c>
      <c r="D79" s="2" t="s">
        <v>139</v>
      </c>
      <c r="E79" s="2" t="s">
        <v>1139</v>
      </c>
      <c r="F79" s="2" t="s">
        <v>474</v>
      </c>
      <c r="G79" s="2" t="s">
        <v>1140</v>
      </c>
      <c r="H79" s="2" t="s">
        <v>476</v>
      </c>
      <c r="I79" s="2">
        <v>18680682769</v>
      </c>
      <c r="J79" s="4">
        <v>44798</v>
      </c>
      <c r="K79" s="2" t="s">
        <v>1248</v>
      </c>
      <c r="L79" s="2" t="s">
        <v>1249</v>
      </c>
      <c r="M79" s="2" t="s">
        <v>1250</v>
      </c>
      <c r="N79" s="2" t="e">
        <f ca="1">_xlfn.DISPIMG("ID_02E7BB328C0A41B59BFEF32C90A2A263",1)</f>
        <v>#NAME?</v>
      </c>
      <c r="O79" s="2"/>
    </row>
    <row r="80" spans="1:15" ht="145.5" customHeight="1" x14ac:dyDescent="0.25">
      <c r="A80" s="1">
        <v>78</v>
      </c>
      <c r="B80" s="2" t="s">
        <v>152</v>
      </c>
      <c r="C80" s="2" t="s">
        <v>196</v>
      </c>
      <c r="D80" s="2" t="s">
        <v>73</v>
      </c>
      <c r="E80" s="2" t="s">
        <v>846</v>
      </c>
      <c r="F80" s="2" t="s">
        <v>238</v>
      </c>
      <c r="G80" s="2" t="s">
        <v>1054</v>
      </c>
      <c r="H80" s="2" t="s">
        <v>240</v>
      </c>
      <c r="I80" s="2" t="s">
        <v>241</v>
      </c>
      <c r="J80" s="4">
        <v>44802</v>
      </c>
      <c r="K80" s="2" t="s">
        <v>1242</v>
      </c>
      <c r="L80" s="2" t="s">
        <v>1251</v>
      </c>
      <c r="M80" s="2" t="s">
        <v>1252</v>
      </c>
      <c r="N80" s="2" t="e">
        <f ca="1">_xlfn.DISPIMG("ID_AAC76D895A4F440782D82FDD4BC500D4",1)</f>
        <v>#NAME?</v>
      </c>
      <c r="O80" s="11"/>
    </row>
    <row r="81" spans="1:15" ht="162.75" customHeight="1" x14ac:dyDescent="0.25">
      <c r="A81" s="1">
        <v>79</v>
      </c>
      <c r="B81" s="2" t="s">
        <v>152</v>
      </c>
      <c r="C81" s="2" t="s">
        <v>320</v>
      </c>
      <c r="D81" s="2" t="s">
        <v>67</v>
      </c>
      <c r="E81" s="2" t="s">
        <v>859</v>
      </c>
      <c r="F81" s="2" t="s">
        <v>344</v>
      </c>
      <c r="G81" s="2" t="s">
        <v>345</v>
      </c>
      <c r="H81" s="2" t="s">
        <v>346</v>
      </c>
      <c r="I81" s="2">
        <v>17727577117</v>
      </c>
      <c r="J81" s="12">
        <v>44806</v>
      </c>
      <c r="K81" s="3" t="s">
        <v>856</v>
      </c>
      <c r="L81" s="3" t="s">
        <v>1253</v>
      </c>
      <c r="M81" s="3" t="s">
        <v>1254</v>
      </c>
      <c r="N81" s="13" t="e">
        <f ca="1">_xlfn.DISPIMG("ID_358DBB5CB8EC4117B78971EA822CDB43",1)</f>
        <v>#NAME?</v>
      </c>
      <c r="O81" s="13"/>
    </row>
    <row r="82" spans="1:15" ht="132" customHeight="1" x14ac:dyDescent="0.25">
      <c r="A82" s="1">
        <v>80</v>
      </c>
      <c r="B82" s="2" t="s">
        <v>152</v>
      </c>
      <c r="C82" s="2" t="s">
        <v>320</v>
      </c>
      <c r="D82" s="2" t="s">
        <v>73</v>
      </c>
      <c r="E82" s="2" t="s">
        <v>1220</v>
      </c>
      <c r="F82" s="2" t="s">
        <v>1221</v>
      </c>
      <c r="G82" s="2" t="s">
        <v>1222</v>
      </c>
      <c r="H82" s="2" t="s">
        <v>379</v>
      </c>
      <c r="I82" s="2">
        <v>18565630025</v>
      </c>
      <c r="J82" s="4">
        <v>44805</v>
      </c>
      <c r="K82" s="14" t="s">
        <v>843</v>
      </c>
      <c r="L82" s="3" t="s">
        <v>1255</v>
      </c>
      <c r="M82" s="3" t="s">
        <v>1256</v>
      </c>
      <c r="N82" s="13" t="e">
        <f ca="1">_xlfn.DISPIMG("ID_8BB2A5EAD2194563B80CD789C8F2B2EA",1)</f>
        <v>#NAME?</v>
      </c>
      <c r="O82" s="13"/>
    </row>
    <row r="83" spans="1:15" ht="144" customHeight="1" x14ac:dyDescent="0.25">
      <c r="A83" s="1">
        <v>81</v>
      </c>
      <c r="B83" s="2" t="s">
        <v>152</v>
      </c>
      <c r="C83" s="2" t="s">
        <v>320</v>
      </c>
      <c r="D83" s="2" t="s">
        <v>110</v>
      </c>
      <c r="E83" s="2" t="s">
        <v>922</v>
      </c>
      <c r="F83" s="2" t="s">
        <v>380</v>
      </c>
      <c r="G83" s="2" t="s">
        <v>381</v>
      </c>
      <c r="H83" s="2" t="s">
        <v>382</v>
      </c>
      <c r="I83" s="2">
        <v>13168069167</v>
      </c>
      <c r="J83" s="12">
        <v>44809</v>
      </c>
      <c r="K83" s="3" t="s">
        <v>1257</v>
      </c>
      <c r="L83" s="3" t="s">
        <v>1258</v>
      </c>
      <c r="M83" s="3" t="s">
        <v>1259</v>
      </c>
      <c r="N83" s="13" t="e">
        <f ca="1">_xlfn.DISPIMG("ID_002B8688D5DB4F1DA9D472A47A05E765",1)</f>
        <v>#NAME?</v>
      </c>
      <c r="O83" s="13"/>
    </row>
    <row r="84" spans="1:15" ht="108.75" customHeight="1" x14ac:dyDescent="0.25">
      <c r="A84" s="1">
        <v>82</v>
      </c>
      <c r="B84" s="2" t="s">
        <v>152</v>
      </c>
      <c r="C84" s="2" t="s">
        <v>320</v>
      </c>
      <c r="D84" s="2" t="s">
        <v>110</v>
      </c>
      <c r="E84" s="2" t="s">
        <v>922</v>
      </c>
      <c r="F84" s="2" t="s">
        <v>430</v>
      </c>
      <c r="G84" s="2" t="s">
        <v>923</v>
      </c>
      <c r="H84" s="2" t="s">
        <v>924</v>
      </c>
      <c r="I84" s="2">
        <v>18123703437</v>
      </c>
      <c r="J84" s="12">
        <v>44809</v>
      </c>
      <c r="K84" s="3" t="s">
        <v>1257</v>
      </c>
      <c r="L84" s="15"/>
      <c r="M84" s="15"/>
      <c r="N84" s="16" t="e">
        <f ca="1">_xlfn.DISPIMG("ID_E3E8F2E70FEE4234922F83C7F49CB48D",1)</f>
        <v>#NAME?</v>
      </c>
      <c r="O84" s="14" t="s">
        <v>821</v>
      </c>
    </row>
    <row r="85" spans="1:15" ht="117.75" customHeight="1" x14ac:dyDescent="0.25">
      <c r="A85" s="1">
        <v>83</v>
      </c>
      <c r="B85" s="2" t="s">
        <v>152</v>
      </c>
      <c r="C85" s="2" t="s">
        <v>320</v>
      </c>
      <c r="D85" s="2" t="s">
        <v>110</v>
      </c>
      <c r="E85" s="2" t="s">
        <v>922</v>
      </c>
      <c r="F85" s="2" t="s">
        <v>532</v>
      </c>
      <c r="G85" s="2" t="s">
        <v>534</v>
      </c>
      <c r="H85" s="2" t="s">
        <v>535</v>
      </c>
      <c r="I85" s="2">
        <v>15013660129</v>
      </c>
      <c r="J85" s="12">
        <v>44809</v>
      </c>
      <c r="K85" s="3" t="s">
        <v>1257</v>
      </c>
      <c r="L85" s="15"/>
      <c r="M85" s="15"/>
      <c r="N85" s="13" t="e">
        <f ca="1">_xlfn.DISPIMG("ID_5827428C1D8B4D57B9FED88286A9102E",1)</f>
        <v>#NAME?</v>
      </c>
      <c r="O85" s="14" t="s">
        <v>821</v>
      </c>
    </row>
  </sheetData>
  <sheetProtection formatCells="0" insertHyperlinks="0" autoFilter="0"/>
  <autoFilter ref="A2:O85" xr:uid="{00000000-0009-0000-0000-000004000000}"/>
  <mergeCells count="1">
    <mergeCell ref="A1:O1"/>
  </mergeCells>
  <phoneticPr fontId="30" type="noConversion"/>
  <printOptions horizontalCentered="1" verticalCentered="1"/>
  <pageMargins left="0.75" right="0.75" top="1" bottom="1" header="0.5" footer="0.5"/>
  <pageSetup paperSize="9" scale="6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 defaultRowHeight="14.4" x14ac:dyDescent="0.25"/>
  <sheetData/>
  <sheetProtection formatCells="0" insertHyperlinks="0" autoFilter="0"/>
  <phoneticPr fontId="30"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ixelators xmlns="https://web.wps.cn/et/2018/main" xmlns:s="http://schemas.openxmlformats.org/spreadsheetml/2006/main">
  <pixelatorList sheetStid="14"/>
  <pixelatorList sheetStid="6"/>
  <pixelatorList sheetStid="3"/>
  <pixelatorList sheetStid="2"/>
  <pixelatorList sheetStid="15"/>
  <pixelatorList sheetStid="17"/>
  <pixelatorList sheetStid="21"/>
  <pixelatorList sheetStid="22"/>
  <pixelatorList sheetStid="9"/>
  <pixelatorList sheetStid="5"/>
  <pixelatorList sheetStid="10"/>
  <pixelatorList sheetStid="13"/>
  <pixelatorList sheetStid="12"/>
  <pixelatorList sheetStid="7"/>
  <pixelatorList sheetStid="4"/>
</pixelators>
</file>

<file path=customXml/item2.xml><?xml version="1.0" encoding="utf-8"?>
<woProps xmlns="https://web.wps.cn/et/2018/main" xmlns:s="http://schemas.openxmlformats.org/spreadsheetml/2006/main">
  <woSheetsProps>
    <woSheetProps sheetStid="14"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15" interlineOnOff="0" interlineColor="0" isDbSheet="0" isDashBoardSheet="0" isDbDashBoardSheet="0" isFlexPaperSheet="0">
      <cellprotection/>
      <appEtDbRelations/>
    </woSheetProps>
    <woSheetProps sheetStid="17" interlineOnOff="0" interlineColor="0" isDbSheet="0" isDashBoardSheet="0" isDbDashBoardSheet="0" isFlexPaperSheet="0">
      <cellprotection/>
      <appEtDbRelations/>
    </woSheetProps>
    <woSheetProps sheetStid="21"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10" interlineOnOff="0" interlineColor="0" isDbSheet="0" isDashBoardSheet="0" isDbDashBoardSheet="0" isFlexPaperSheet="0">
      <cellprotection/>
      <appEtDbRelations/>
    </woSheetProps>
    <woSheetProps sheetStid="13"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7"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1"/>
  </woBookProps>
</woProps>
</file>

<file path=customXml/item3.xml><?xml version="1.0" encoding="utf-8"?>
<allowEditUser xmlns="https://web.wps.cn/et/2018/main" xmlns:s="http://schemas.openxmlformats.org/spreadsheetml/2006/main" hasInvisiblePropRange="0">
  <rangeList sheetStid="9" master="">
    <arrUserId title="Range1" rangeCreator="" othersAccessPermission="visible">
      <userID accessPermission="edit">250562731</userID>
      <userID accessPermission="edit">1009834544</userID>
    </arrUserId>
  </rangeList>
  <rangeList sheetStid="5" master=""/>
  <rangeList sheetStid="13" master=""/>
  <rangeList sheetStid="12" master=""/>
  <rangeList sheetStid="7" master=""/>
</allowEditUser>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定点机构名单（实时更新）</vt:lpstr>
      <vt:lpstr>省示范</vt:lpstr>
      <vt:lpstr>深圳市残疾康复机构疫情调度会情况汇总表</vt:lpstr>
      <vt:lpstr>疫情防控记录表 --10月</vt:lpstr>
      <vt:lpstr>疫情防控记录表--9月5日</vt:lpstr>
      <vt:lpstr>'疫情防控记录表 --10月'!Print_Area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2020-10-22T16:08:00Z</dcterms:created>
  <dcterms:modified xsi:type="dcterms:W3CDTF">2023-03-31T09:16:09Z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41E0DE611DB44D3F921604CF88183275</vt:lpwstr>
  </property>
</Properties>
</file>